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showInkAnnotation="0" defaultThemeVersion="124226"/>
  <bookViews>
    <workbookView xWindow="240" yWindow="105" windowWidth="14805" windowHeight="8010" activeTab="4"/>
  </bookViews>
  <sheets>
    <sheet name="GENEL" sheetId="1" r:id="rId1"/>
    <sheet name="SINIFLAR" sheetId="2" state="hidden" r:id="rId2"/>
    <sheet name="KAZANIMLAR" sheetId="7" r:id="rId3"/>
    <sheet name="A" sheetId="3" r:id="rId4"/>
    <sheet name="B" sheetId="8" r:id="rId5"/>
    <sheet name="RAPOR" sheetId="5" r:id="rId6"/>
  </sheets>
  <externalReferences>
    <externalReference r:id="rId7"/>
  </externalReferences>
  <definedNames>
    <definedName name="AD9A">SINIFLAR!$D$16:$D$32</definedName>
    <definedName name="NO9A">SINIFLAR!$C$16:$C$32</definedName>
    <definedName name="SINIFLAR">GENEL!$B$18:$B$29</definedName>
    <definedName name="_xlnm.Print_Area" localSheetId="3">A!$A$1:$AG$67</definedName>
    <definedName name="_xlnm.Print_Area" localSheetId="4">B!$A$1:$AG$67</definedName>
  </definedNames>
  <calcPr calcId="124519"/>
</workbook>
</file>

<file path=xl/calcChain.xml><?xml version="1.0" encoding="utf-8"?>
<calcChain xmlns="http://schemas.openxmlformats.org/spreadsheetml/2006/main">
  <c r="C13" i="1"/>
  <c r="E4"/>
  <c r="F57" i="3"/>
  <c r="F56"/>
  <c r="E6" i="1" l="1"/>
  <c r="T66" i="8"/>
  <c r="A2"/>
  <c r="A2" i="3"/>
  <c r="A1" i="5"/>
  <c r="M42"/>
  <c r="M41"/>
  <c r="W42"/>
  <c r="W41"/>
  <c r="D42"/>
  <c r="D41"/>
  <c r="V46"/>
  <c r="W47"/>
  <c r="D27" i="7"/>
  <c r="AB16" i="5" l="1"/>
  <c r="AB17" s="1"/>
  <c r="AA16"/>
  <c r="AA17" s="1"/>
  <c r="Z16"/>
  <c r="Z17" s="1"/>
  <c r="Y16"/>
  <c r="Y17" s="1"/>
  <c r="X16"/>
  <c r="X17" s="1"/>
  <c r="W16"/>
  <c r="W17" s="1"/>
  <c r="V16"/>
  <c r="V17" s="1"/>
  <c r="U16"/>
  <c r="U17" s="1"/>
  <c r="T16"/>
  <c r="T17" s="1"/>
  <c r="S16"/>
  <c r="S17" s="1"/>
  <c r="R16"/>
  <c r="R17" s="1"/>
  <c r="Q16"/>
  <c r="Q17" s="1"/>
  <c r="P16"/>
  <c r="P17" s="1"/>
  <c r="O16"/>
  <c r="O17" s="1"/>
  <c r="N16"/>
  <c r="N17" s="1"/>
  <c r="M16"/>
  <c r="L16"/>
  <c r="K16"/>
  <c r="J16"/>
  <c r="I16"/>
  <c r="H16"/>
  <c r="G16"/>
  <c r="F16"/>
  <c r="E16"/>
  <c r="D16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K11"/>
  <c r="A11"/>
  <c r="A10"/>
  <c r="N5"/>
  <c r="N4"/>
  <c r="J3"/>
  <c r="J4"/>
  <c r="C4"/>
  <c r="E5" i="1"/>
  <c r="C5" i="5"/>
  <c r="C6" i="3"/>
  <c r="C3" i="5"/>
  <c r="B9"/>
  <c r="A9"/>
  <c r="G44" i="8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F44"/>
  <c r="G44" i="3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F44"/>
  <c r="T67" i="8"/>
  <c r="AB66"/>
  <c r="B11" i="5"/>
  <c r="AB65" i="8"/>
  <c r="T65"/>
  <c r="F52"/>
  <c r="S7" s="1"/>
  <c r="AD43"/>
  <c r="AC43"/>
  <c r="AB43"/>
  <c r="AA43"/>
  <c r="Z43"/>
  <c r="Y43"/>
  <c r="X43"/>
  <c r="W43"/>
  <c r="V43"/>
  <c r="U43"/>
  <c r="T43"/>
  <c r="S43"/>
  <c r="R43"/>
  <c r="Q43"/>
  <c r="P43"/>
  <c r="J43"/>
  <c r="O42"/>
  <c r="N42"/>
  <c r="M42"/>
  <c r="L42"/>
  <c r="K42"/>
  <c r="J42"/>
  <c r="I42"/>
  <c r="H42"/>
  <c r="G42"/>
  <c r="F42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I43" s="1"/>
  <c r="H12"/>
  <c r="H43" s="1"/>
  <c r="G12"/>
  <c r="F12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AG8"/>
  <c r="AH7"/>
  <c r="AH8" s="1"/>
  <c r="AD7"/>
  <c r="AB7"/>
  <c r="W7"/>
  <c r="D7"/>
  <c r="AG8" i="3"/>
  <c r="P43"/>
  <c r="Q43"/>
  <c r="R43"/>
  <c r="S43"/>
  <c r="T43"/>
  <c r="U43"/>
  <c r="V43"/>
  <c r="W43"/>
  <c r="X43"/>
  <c r="Y43"/>
  <c r="Z43"/>
  <c r="AA43"/>
  <c r="AB43"/>
  <c r="AC43"/>
  <c r="AD43"/>
  <c r="G42"/>
  <c r="H42"/>
  <c r="I42"/>
  <c r="J42"/>
  <c r="K42"/>
  <c r="L42"/>
  <c r="M42"/>
  <c r="N42"/>
  <c r="O42"/>
  <c r="F42"/>
  <c r="P41"/>
  <c r="Q41"/>
  <c r="R41"/>
  <c r="S41"/>
  <c r="T41"/>
  <c r="U41"/>
  <c r="V41"/>
  <c r="W41"/>
  <c r="X41"/>
  <c r="Y41"/>
  <c r="Z41"/>
  <c r="AA41"/>
  <c r="AB41"/>
  <c r="AC41"/>
  <c r="AD41"/>
  <c r="G41"/>
  <c r="H41"/>
  <c r="I41"/>
  <c r="J41"/>
  <c r="K41"/>
  <c r="L41"/>
  <c r="M41"/>
  <c r="N41"/>
  <c r="O41"/>
  <c r="F41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F40"/>
  <c r="M17" i="5" l="1"/>
  <c r="F17"/>
  <c r="J17"/>
  <c r="K17"/>
  <c r="L17"/>
  <c r="D17"/>
  <c r="H17"/>
  <c r="E17"/>
  <c r="G17"/>
  <c r="I17"/>
  <c r="N13"/>
  <c r="M13"/>
  <c r="C14" i="8"/>
  <c r="AE14" s="1"/>
  <c r="D15"/>
  <c r="E15"/>
  <c r="C15"/>
  <c r="AH9"/>
  <c r="D14"/>
  <c r="K43"/>
  <c r="E14"/>
  <c r="L43"/>
  <c r="M43"/>
  <c r="AE12"/>
  <c r="AF12" s="1"/>
  <c r="F43"/>
  <c r="N43"/>
  <c r="G43"/>
  <c r="O43"/>
  <c r="AC17" i="5" l="1"/>
  <c r="AF14" i="8"/>
  <c r="C16"/>
  <c r="AH10"/>
  <c r="E16"/>
  <c r="D16"/>
  <c r="AE15"/>
  <c r="AF15" s="1"/>
  <c r="AG14" l="1"/>
  <c r="AG15"/>
  <c r="D17"/>
  <c r="C17"/>
  <c r="AH11"/>
  <c r="E17"/>
  <c r="AE16"/>
  <c r="AF16" s="1"/>
  <c r="AG16" s="1"/>
  <c r="AE17" l="1"/>
  <c r="AF17" s="1"/>
  <c r="AG17" s="1"/>
  <c r="E18"/>
  <c r="AH12"/>
  <c r="D18"/>
  <c r="C18"/>
  <c r="E19" l="1"/>
  <c r="D19"/>
  <c r="C19"/>
  <c r="AH13"/>
  <c r="AE18"/>
  <c r="AF18" s="1"/>
  <c r="AG18" s="1"/>
  <c r="AH14" l="1"/>
  <c r="E20"/>
  <c r="D20"/>
  <c r="C20"/>
  <c r="AE19"/>
  <c r="AF19" s="1"/>
  <c r="AG19" s="1"/>
  <c r="AH15" l="1"/>
  <c r="E21"/>
  <c r="D21"/>
  <c r="C21"/>
  <c r="AE20"/>
  <c r="AF20" s="1"/>
  <c r="AG20" s="1"/>
  <c r="AE21" l="1"/>
  <c r="AF21" s="1"/>
  <c r="AG21" s="1"/>
  <c r="AH16"/>
  <c r="E22"/>
  <c r="D22"/>
  <c r="C22"/>
  <c r="AE22" l="1"/>
  <c r="AF22" s="1"/>
  <c r="AG22" s="1"/>
  <c r="AH17"/>
  <c r="D23"/>
  <c r="E23"/>
  <c r="C23"/>
  <c r="AE23" l="1"/>
  <c r="AF23" s="1"/>
  <c r="AG23" s="1"/>
  <c r="C24"/>
  <c r="E24"/>
  <c r="AH18"/>
  <c r="D24"/>
  <c r="AE24" l="1"/>
  <c r="AF24" s="1"/>
  <c r="D25"/>
  <c r="C25"/>
  <c r="AH19"/>
  <c r="E25"/>
  <c r="AG24" l="1"/>
  <c r="AF40"/>
  <c r="F59" s="1"/>
  <c r="E26"/>
  <c r="AH20"/>
  <c r="D26"/>
  <c r="C26"/>
  <c r="AE25"/>
  <c r="AF25" s="1"/>
  <c r="AG25" s="1"/>
  <c r="AF26" l="1"/>
  <c r="AG26" s="1"/>
  <c r="AE26"/>
  <c r="E27"/>
  <c r="D27"/>
  <c r="C27"/>
  <c r="AH21"/>
  <c r="AH22" l="1"/>
  <c r="E28"/>
  <c r="D28"/>
  <c r="C28"/>
  <c r="AE27"/>
  <c r="AF27"/>
  <c r="AG27" s="1"/>
  <c r="AF28" l="1"/>
  <c r="AG28" s="1"/>
  <c r="AE28"/>
  <c r="AH23"/>
  <c r="E29"/>
  <c r="D29"/>
  <c r="C29"/>
  <c r="AF29" l="1"/>
  <c r="AG29" s="1"/>
  <c r="AE29"/>
  <c r="C30"/>
  <c r="AH24"/>
  <c r="E30"/>
  <c r="D30"/>
  <c r="AH25" l="1"/>
  <c r="D31"/>
  <c r="E31"/>
  <c r="C31"/>
  <c r="AF30"/>
  <c r="AG30" s="1"/>
  <c r="AE30"/>
  <c r="C32" l="1"/>
  <c r="E32"/>
  <c r="AH26"/>
  <c r="D32"/>
  <c r="AF31"/>
  <c r="AG31" s="1"/>
  <c r="AE31"/>
  <c r="E33" l="1"/>
  <c r="D33"/>
  <c r="C33"/>
  <c r="AH27"/>
  <c r="AF32"/>
  <c r="AG32" s="1"/>
  <c r="AE32"/>
  <c r="AH28" l="1"/>
  <c r="E34"/>
  <c r="D34"/>
  <c r="C34"/>
  <c r="AF33"/>
  <c r="AG33" s="1"/>
  <c r="AE33"/>
  <c r="AF34" l="1"/>
  <c r="AG34" s="1"/>
  <c r="AE34"/>
  <c r="C35"/>
  <c r="E35"/>
  <c r="D35"/>
  <c r="AH29"/>
  <c r="AF35" l="1"/>
  <c r="AG35" s="1"/>
  <c r="AE35"/>
  <c r="C36"/>
  <c r="AH30"/>
  <c r="E36"/>
  <c r="D36"/>
  <c r="E37" l="1"/>
  <c r="D37"/>
  <c r="AH31"/>
  <c r="C37"/>
  <c r="AF36"/>
  <c r="AG36" s="1"/>
  <c r="AE36"/>
  <c r="AF37" l="1"/>
  <c r="AG37" s="1"/>
  <c r="AE37"/>
  <c r="E38"/>
  <c r="D38"/>
  <c r="C38"/>
  <c r="AF38" l="1"/>
  <c r="AE38"/>
  <c r="K7"/>
  <c r="AG38" l="1"/>
  <c r="Q58"/>
  <c r="Q57"/>
  <c r="G11" i="5" s="1"/>
  <c r="Q56" i="8"/>
  <c r="F11" i="5" s="1"/>
  <c r="Q55" i="8"/>
  <c r="E11" i="5" s="1"/>
  <c r="Q54" i="8"/>
  <c r="D11" i="5" s="1"/>
  <c r="F53" i="8"/>
  <c r="M11" i="5" s="1"/>
  <c r="I11"/>
  <c r="H11"/>
  <c r="F57" i="8"/>
  <c r="F58"/>
  <c r="Q59" l="1"/>
  <c r="U54" s="1"/>
  <c r="F54"/>
  <c r="F55"/>
  <c r="Q11" i="5" s="1"/>
  <c r="O11" l="1"/>
  <c r="S11" s="1"/>
  <c r="F56" i="8"/>
  <c r="U57"/>
  <c r="U55"/>
  <c r="U58"/>
  <c r="U56"/>
  <c r="U59" l="1"/>
  <c r="Q12" i="3" l="1"/>
  <c r="L12"/>
  <c r="L43" s="1"/>
  <c r="AD12"/>
  <c r="AC12"/>
  <c r="AB12"/>
  <c r="AA12"/>
  <c r="Z12"/>
  <c r="Y12"/>
  <c r="X12"/>
  <c r="W12"/>
  <c r="V12"/>
  <c r="U12"/>
  <c r="T12"/>
  <c r="S12"/>
  <c r="R12"/>
  <c r="P12" l="1"/>
  <c r="O12"/>
  <c r="O43" s="1"/>
  <c r="N12"/>
  <c r="N43" s="1"/>
  <c r="M12"/>
  <c r="M43" s="1"/>
  <c r="K12"/>
  <c r="K43" s="1"/>
  <c r="J12"/>
  <c r="J43" s="1"/>
  <c r="I12"/>
  <c r="I43" s="1"/>
  <c r="H12"/>
  <c r="H43" s="1"/>
  <c r="G12"/>
  <c r="G43" s="1"/>
  <c r="F12"/>
  <c r="F43" s="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C27" i="7"/>
  <c r="AB65" i="3"/>
  <c r="T67"/>
  <c r="T66"/>
  <c r="B10" i="5" s="1"/>
  <c r="T65" i="3"/>
  <c r="AB66"/>
  <c r="W7"/>
  <c r="F52"/>
  <c r="AH7"/>
  <c r="AH8" s="1"/>
  <c r="AH9" s="1"/>
  <c r="AH10" s="1"/>
  <c r="AH11" s="1"/>
  <c r="AH12" s="1"/>
  <c r="AH13" s="1"/>
  <c r="AH14" s="1"/>
  <c r="AH15" s="1"/>
  <c r="AH16" s="1"/>
  <c r="AH17" s="1"/>
  <c r="AH18" s="1"/>
  <c r="AH19" s="1"/>
  <c r="AH20" s="1"/>
  <c r="AH21" s="1"/>
  <c r="AH22" s="1"/>
  <c r="AH23" s="1"/>
  <c r="AH24" s="1"/>
  <c r="AH25" s="1"/>
  <c r="AH26" s="1"/>
  <c r="AH27" s="1"/>
  <c r="AH28" s="1"/>
  <c r="AH29" s="1"/>
  <c r="AH30" s="1"/>
  <c r="AH31" s="1"/>
  <c r="C38" s="1"/>
  <c r="S7" l="1"/>
  <c r="K10" i="5" s="1"/>
  <c r="K12" s="1"/>
  <c r="AC3"/>
  <c r="E38" i="3"/>
  <c r="E30"/>
  <c r="E22"/>
  <c r="E37"/>
  <c r="E29"/>
  <c r="E21"/>
  <c r="E36"/>
  <c r="E28"/>
  <c r="E20"/>
  <c r="E35"/>
  <c r="E27"/>
  <c r="E19"/>
  <c r="E34"/>
  <c r="E26"/>
  <c r="E18"/>
  <c r="E14"/>
  <c r="E33"/>
  <c r="E25"/>
  <c r="E17"/>
  <c r="E32"/>
  <c r="E24"/>
  <c r="E16"/>
  <c r="E31"/>
  <c r="E23"/>
  <c r="E15"/>
  <c r="D38"/>
  <c r="AE38"/>
  <c r="AF38" s="1"/>
  <c r="AG38" s="1"/>
  <c r="D14"/>
  <c r="C16"/>
  <c r="AE16" s="1"/>
  <c r="AF16" s="1"/>
  <c r="AG16" s="1"/>
  <c r="C15"/>
  <c r="AE15" s="1"/>
  <c r="AF15" s="1"/>
  <c r="AG15" s="1"/>
  <c r="C31"/>
  <c r="C23"/>
  <c r="AE23" s="1"/>
  <c r="AF23" s="1"/>
  <c r="AG23" s="1"/>
  <c r="D30"/>
  <c r="D22"/>
  <c r="D37"/>
  <c r="C24"/>
  <c r="AE24" s="1"/>
  <c r="AF24" s="1"/>
  <c r="D15"/>
  <c r="C30"/>
  <c r="D29"/>
  <c r="D36"/>
  <c r="C37"/>
  <c r="C29"/>
  <c r="C21"/>
  <c r="AE21" s="1"/>
  <c r="AF21" s="1"/>
  <c r="AG21" s="1"/>
  <c r="D28"/>
  <c r="D20"/>
  <c r="D35"/>
  <c r="C32"/>
  <c r="C22"/>
  <c r="D21"/>
  <c r="C36"/>
  <c r="C28"/>
  <c r="C20"/>
  <c r="AE20" s="1"/>
  <c r="AF20" s="1"/>
  <c r="AG20" s="1"/>
  <c r="D27"/>
  <c r="D19"/>
  <c r="D34"/>
  <c r="C35"/>
  <c r="C27"/>
  <c r="AE27" s="1"/>
  <c r="AF27" s="1"/>
  <c r="AG27" s="1"/>
  <c r="C19"/>
  <c r="AE19" s="1"/>
  <c r="AF19" s="1"/>
  <c r="AG19" s="1"/>
  <c r="D26"/>
  <c r="D18"/>
  <c r="D33"/>
  <c r="D23"/>
  <c r="C34"/>
  <c r="C26"/>
  <c r="AE26" s="1"/>
  <c r="AF26" s="1"/>
  <c r="AG26" s="1"/>
  <c r="C18"/>
  <c r="AE18" s="1"/>
  <c r="AF18" s="1"/>
  <c r="AG18" s="1"/>
  <c r="D25"/>
  <c r="D17"/>
  <c r="D32"/>
  <c r="C14"/>
  <c r="C33"/>
  <c r="C25"/>
  <c r="AE25" s="1"/>
  <c r="AF25" s="1"/>
  <c r="AG25" s="1"/>
  <c r="C17"/>
  <c r="AE17" s="1"/>
  <c r="AF17" s="1"/>
  <c r="AG17" s="1"/>
  <c r="D24"/>
  <c r="D16"/>
  <c r="D31"/>
  <c r="AG24" l="1"/>
  <c r="AF40"/>
  <c r="F59" s="1"/>
  <c r="AE28"/>
  <c r="AF28" s="1"/>
  <c r="AG28" s="1"/>
  <c r="AE36"/>
  <c r="AF36" s="1"/>
  <c r="AG36" s="1"/>
  <c r="AE29"/>
  <c r="AF29" s="1"/>
  <c r="AG29" s="1"/>
  <c r="AE37"/>
  <c r="AF37" s="1"/>
  <c r="AG37" s="1"/>
  <c r="AE33"/>
  <c r="AF33" s="1"/>
  <c r="AG33" s="1"/>
  <c r="AE35"/>
  <c r="AF35" s="1"/>
  <c r="AG35" s="1"/>
  <c r="AE22"/>
  <c r="AF22" s="1"/>
  <c r="AE34"/>
  <c r="AF34" s="1"/>
  <c r="AG34" s="1"/>
  <c r="AF32"/>
  <c r="AG32" s="1"/>
  <c r="AE32"/>
  <c r="AE31"/>
  <c r="AF31" s="1"/>
  <c r="AG31" s="1"/>
  <c r="AF30"/>
  <c r="AG30" s="1"/>
  <c r="AE30"/>
  <c r="AE14"/>
  <c r="AF14" s="1"/>
  <c r="AG14" s="1"/>
  <c r="K7"/>
  <c r="E17" i="2"/>
  <c r="E18"/>
  <c r="E19"/>
  <c r="E20"/>
  <c r="E21"/>
  <c r="E22"/>
  <c r="E23"/>
  <c r="E24"/>
  <c r="E25"/>
  <c r="E26"/>
  <c r="E27"/>
  <c r="E28"/>
  <c r="E29"/>
  <c r="E30"/>
  <c r="E31"/>
  <c r="E32"/>
  <c r="E33"/>
  <c r="E34"/>
  <c r="E38"/>
  <c r="E39"/>
  <c r="E40"/>
  <c r="E16"/>
  <c r="Q54" i="3" l="1"/>
  <c r="D10" i="5" s="1"/>
  <c r="D12" s="1"/>
  <c r="Q55" i="3"/>
  <c r="E10" i="5" s="1"/>
  <c r="E12" s="1"/>
  <c r="AG22" i="3"/>
  <c r="Q56"/>
  <c r="F10" i="5" s="1"/>
  <c r="F12" s="1"/>
  <c r="F53" i="3"/>
  <c r="I10" i="5"/>
  <c r="I12" s="1"/>
  <c r="Q57" i="3"/>
  <c r="G10" i="5" s="1"/>
  <c r="G12" s="1"/>
  <c r="Q58" i="3"/>
  <c r="H10" i="5" s="1"/>
  <c r="H12" s="1"/>
  <c r="F54" i="3"/>
  <c r="F58"/>
  <c r="AD7"/>
  <c r="AB7"/>
  <c r="D7"/>
  <c r="F55" l="1"/>
  <c r="Q10" i="5" s="1"/>
  <c r="Q12" s="1"/>
  <c r="J5"/>
  <c r="AD3" s="1"/>
  <c r="M10"/>
  <c r="M12" s="1"/>
  <c r="O10"/>
  <c r="AC4"/>
  <c r="AD4" s="1"/>
  <c r="Q59" i="3"/>
  <c r="U55" s="1"/>
  <c r="AC5" i="5" l="1"/>
  <c r="AD5" s="1"/>
  <c r="O12"/>
  <c r="S12" s="1"/>
  <c r="S10"/>
  <c r="U58" i="3"/>
  <c r="U54"/>
  <c r="U56"/>
  <c r="U57"/>
  <c r="AE12"/>
  <c r="AF12" s="1"/>
  <c r="U59" l="1"/>
</calcChain>
</file>

<file path=xl/sharedStrings.xml><?xml version="1.0" encoding="utf-8"?>
<sst xmlns="http://schemas.openxmlformats.org/spreadsheetml/2006/main" count="891" uniqueCount="390">
  <si>
    <t>Ders:</t>
  </si>
  <si>
    <t>Öğretim Yılı</t>
  </si>
  <si>
    <t>Okul</t>
  </si>
  <si>
    <t>Dönem</t>
  </si>
  <si>
    <t>Yazılı</t>
  </si>
  <si>
    <t>Sınav Tarihi</t>
  </si>
  <si>
    <t>Sınıf</t>
  </si>
  <si>
    <t>Şubeler</t>
  </si>
  <si>
    <t>Okul Müdüru</t>
  </si>
  <si>
    <t>Düzenleme Tarihi</t>
  </si>
  <si>
    <t>Biyoloji</t>
  </si>
  <si>
    <t>Sarıköy Çok Prog. An. Lis.</t>
  </si>
  <si>
    <t>1.Dönem</t>
  </si>
  <si>
    <t>1. Yazılı</t>
  </si>
  <si>
    <t>A,B,C</t>
  </si>
  <si>
    <t>HASAN KILIÇ</t>
  </si>
  <si>
    <t>Sarıköy Çok Prog. An. Lis. Sınav Analizi</t>
  </si>
  <si>
    <t>Sarıköy Çok Prog. An. Lis. Sınav Genel Değerlendirme</t>
  </si>
  <si>
    <t>GENEL BİLGİLER</t>
  </si>
  <si>
    <t xml:space="preserve">Sınıf </t>
  </si>
  <si>
    <t>Şube</t>
  </si>
  <si>
    <t>Ders Öğretmeni</t>
  </si>
  <si>
    <t>Branş</t>
  </si>
  <si>
    <t>A</t>
  </si>
  <si>
    <t>B</t>
  </si>
  <si>
    <t>C</t>
  </si>
  <si>
    <t>Harun Yıldız</t>
  </si>
  <si>
    <t>Bilişim Teknolojileri</t>
  </si>
  <si>
    <t>1.</t>
  </si>
  <si>
    <t>2.</t>
  </si>
  <si>
    <t>3.</t>
  </si>
  <si>
    <t>4.</t>
  </si>
  <si>
    <t>5.</t>
  </si>
  <si>
    <t>6.</t>
  </si>
  <si>
    <t>Harun YILDIZ</t>
  </si>
  <si>
    <t>Nevzat YAKUPOĞLU</t>
  </si>
  <si>
    <t>Müdür Yardımcısı</t>
  </si>
  <si>
    <t>ZÜMRE ÖĞRETMENLERİ</t>
  </si>
  <si>
    <t>AD SOYAD</t>
  </si>
  <si>
    <t>SINIF</t>
  </si>
  <si>
    <t>9A</t>
  </si>
  <si>
    <t>9B</t>
  </si>
  <si>
    <t>9C</t>
  </si>
  <si>
    <t>10A</t>
  </si>
  <si>
    <t>10B</t>
  </si>
  <si>
    <t>10C</t>
  </si>
  <si>
    <t>11A</t>
  </si>
  <si>
    <t>11B</t>
  </si>
  <si>
    <t>11C</t>
  </si>
  <si>
    <t>12A</t>
  </si>
  <si>
    <t>12B</t>
  </si>
  <si>
    <t>12C</t>
  </si>
  <si>
    <t>OKUL NO</t>
  </si>
  <si>
    <t>Başlık Tümü</t>
  </si>
  <si>
    <t>Başlık</t>
  </si>
  <si>
    <t>ÖZAY YOLUK</t>
  </si>
  <si>
    <t>BURÇİN KESKİN</t>
  </si>
  <si>
    <t>MELİKE GÜNGÖR</t>
  </si>
  <si>
    <t>HASRET GÜL ÖZ</t>
  </si>
  <si>
    <t>ALPER KARAORMAN</t>
  </si>
  <si>
    <t>FEYİM UYSAL</t>
  </si>
  <si>
    <t>NADİ YENİMAHALLE</t>
  </si>
  <si>
    <t>SERHAT BORLAT</t>
  </si>
  <si>
    <t>YELDA BAYRAK</t>
  </si>
  <si>
    <t>BURAK GÖK</t>
  </si>
  <si>
    <t>BERAT GENÇ</t>
  </si>
  <si>
    <t>SİNEM VURAN</t>
  </si>
  <si>
    <t>SİBEL SEPETÇİOĞLU</t>
  </si>
  <si>
    <t>EMRAH ÖZKAN</t>
  </si>
  <si>
    <t>MELİKE CENGİZ</t>
  </si>
  <si>
    <t>OSMAN NURİ UZ</t>
  </si>
  <si>
    <t>HAVVA ORUÇ</t>
  </si>
  <si>
    <t>AYBERK GÜRE</t>
  </si>
  <si>
    <t>ELİF ŞAHAN</t>
  </si>
  <si>
    <t>HÜSEYİN URUCU</t>
  </si>
  <si>
    <t>ÖZGE ÖZDEN</t>
  </si>
  <si>
    <t>MEHMET BİNAT</t>
  </si>
  <si>
    <t>EDA BOSTANCIOĞLU</t>
  </si>
  <si>
    <t>YEŞİM ÇÖLGEÇEN</t>
  </si>
  <si>
    <t>SİMGE KARABULUT</t>
  </si>
  <si>
    <t>ENES TEPE</t>
  </si>
  <si>
    <t>BİRCAN AYGÖR</t>
  </si>
  <si>
    <t>HANİFE SEPETÇİOĞLU</t>
  </si>
  <si>
    <t>ERAY SEPETÇİOĞLU</t>
  </si>
  <si>
    <t>ZEYNEP YALÇIN</t>
  </si>
  <si>
    <t>ALPEREN KAN</t>
  </si>
  <si>
    <t>NEBİYE ÖZKAN</t>
  </si>
  <si>
    <t>MİNE DENİZ</t>
  </si>
  <si>
    <t>FURKAN BEKTAŞ</t>
  </si>
  <si>
    <t>SELİN KOCATÜRK</t>
  </si>
  <si>
    <t>TURGAY AKGÜN</t>
  </si>
  <si>
    <t>MÜMİN AKÇİÇEK</t>
  </si>
  <si>
    <t>FARUK AYVAZ</t>
  </si>
  <si>
    <t>NECİP KOÇ</t>
  </si>
  <si>
    <t>MEHMET TURAN</t>
  </si>
  <si>
    <t>ÖMER FARUK FIRTINA</t>
  </si>
  <si>
    <t>TANER ERGEN</t>
  </si>
  <si>
    <t>HÜMEYRA KOCABIYIK</t>
  </si>
  <si>
    <t>AYŞEGÜL BAŞARAN</t>
  </si>
  <si>
    <t>RÜMEYSA KOCABIYIK</t>
  </si>
  <si>
    <t>SELİN KARACA ŞENSOY</t>
  </si>
  <si>
    <t>KAAN CENK DİNÇER</t>
  </si>
  <si>
    <t>FAHRİ GÜREL</t>
  </si>
  <si>
    <t>BUSE ÖNCÜ</t>
  </si>
  <si>
    <t>GÜLŞAH ÖKSÜZ</t>
  </si>
  <si>
    <t>MELİH ÜSTÜN</t>
  </si>
  <si>
    <t>EGEMEN KARAKAŞ</t>
  </si>
  <si>
    <t>ŞEYDA SARIOĞLU</t>
  </si>
  <si>
    <t>MERVE ALTINÖZ</t>
  </si>
  <si>
    <t>HİLAL TURAN</t>
  </si>
  <si>
    <t>BUĞRA ADIAY</t>
  </si>
  <si>
    <t>BETÜL SAĞLIK</t>
  </si>
  <si>
    <t>ERSİN AVCI</t>
  </si>
  <si>
    <t>GÜLBEYAZ GÜR</t>
  </si>
  <si>
    <t>BERKAY TOPAL</t>
  </si>
  <si>
    <t>ORÇUN BÜYÜKIŞIK</t>
  </si>
  <si>
    <t>MELİSA TOPCU</t>
  </si>
  <si>
    <t>BÜŞRA GÖRGÜN</t>
  </si>
  <si>
    <t>AYBERK AVCIOĞLU</t>
  </si>
  <si>
    <t>GAMZE KUŞÇU</t>
  </si>
  <si>
    <t>ALPARSLAN KAHRAMAN</t>
  </si>
  <si>
    <t>ELÇİN GÜR</t>
  </si>
  <si>
    <t>BEGÜM GÜNDOĞAN</t>
  </si>
  <si>
    <t>KÜBRA YENİMAHALLE</t>
  </si>
  <si>
    <t>PINAR ŞEN</t>
  </si>
  <si>
    <t>ÇAĞLA CİGERCİ</t>
  </si>
  <si>
    <t>MUSTAFA MERT ÖZKUL</t>
  </si>
  <si>
    <t>KÜBRA GÖRGÜN</t>
  </si>
  <si>
    <t>SEDA TATLI</t>
  </si>
  <si>
    <t>BERKE KAYACAN</t>
  </si>
  <si>
    <t>RIDVAN DEDEOĞLU</t>
  </si>
  <si>
    <t>AHMET ALTINDAL</t>
  </si>
  <si>
    <t>EMRE TÜRKAN</t>
  </si>
  <si>
    <t>ENES KURNAZ</t>
  </si>
  <si>
    <t>SERGEN BEYCAN</t>
  </si>
  <si>
    <t>BATUHAN ACAR</t>
  </si>
  <si>
    <t>ERHAN YARDAŞ</t>
  </si>
  <si>
    <t>İSMAİL LİMON</t>
  </si>
  <si>
    <t>BERKAY UYSAL</t>
  </si>
  <si>
    <t>NİYAZİ GÜRE</t>
  </si>
  <si>
    <t>HAVVA KAYA*</t>
  </si>
  <si>
    <t>EBRU YALÇIN</t>
  </si>
  <si>
    <t>YAREN KARAORMAN</t>
  </si>
  <si>
    <t>ARDA ÇAĞLAR SUNGUR</t>
  </si>
  <si>
    <t>GİZEM AKTAŞ</t>
  </si>
  <si>
    <t>DİDEM YILMAZ</t>
  </si>
  <si>
    <t>HÜSEYİN CAN SÜRÜCÜ</t>
  </si>
  <si>
    <t>SONER TATLI</t>
  </si>
  <si>
    <t>BATUHAN YURTSEVEN</t>
  </si>
  <si>
    <t>YAREN TOPAÇ</t>
  </si>
  <si>
    <t>MELİKE ÇAKAR</t>
  </si>
  <si>
    <t>SELİN ÇAKAR</t>
  </si>
  <si>
    <t>EMRE KÜTÜK</t>
  </si>
  <si>
    <t>BETÜL KANDEMİR</t>
  </si>
  <si>
    <t>ÇİSEM AKAN</t>
  </si>
  <si>
    <t>FERAHNUR ÖZOĞUL</t>
  </si>
  <si>
    <t>TAHA SACİT TÜRKAY</t>
  </si>
  <si>
    <t>KEREM KARAKUŞ</t>
  </si>
  <si>
    <t>ASLI DEDEOĞLU</t>
  </si>
  <si>
    <t>ŞEYMA HARBUTOĞLU</t>
  </si>
  <si>
    <t>ZEYNEP KAYA</t>
  </si>
  <si>
    <t>PINAR ÖKSÜZ</t>
  </si>
  <si>
    <t>ŞEYMA ÖZKAN</t>
  </si>
  <si>
    <t>ERDİNÇ YAMAN</t>
  </si>
  <si>
    <t>MERVE KOYUNCUOĞLU</t>
  </si>
  <si>
    <t>SİMGE TÜTÜNCÜOĞLU</t>
  </si>
  <si>
    <t>DAMLA ŞEN</t>
  </si>
  <si>
    <t>MUAMMER ATEŞ</t>
  </si>
  <si>
    <t>ŞULE YEŞİLOĞLU</t>
  </si>
  <si>
    <t>EMRE BACAK</t>
  </si>
  <si>
    <t>SELİN ÖRÜCÜ</t>
  </si>
  <si>
    <t>CEM ESER</t>
  </si>
  <si>
    <t>BURAK BAYGIN</t>
  </si>
  <si>
    <t>BERKCAN OVALIOĞLU</t>
  </si>
  <si>
    <t>ZAFER ALTAY</t>
  </si>
  <si>
    <t>ÖMER CANDAN</t>
  </si>
  <si>
    <t>DOĞUKAN OVALIOĞLU</t>
  </si>
  <si>
    <t>VOLKAN CANDAN</t>
  </si>
  <si>
    <t>ŞERİF CENGİZ</t>
  </si>
  <si>
    <t>ULAŞ ÜNVER</t>
  </si>
  <si>
    <t>MUHAMMET SONER DÜZGÜN</t>
  </si>
  <si>
    <t>EBUBEKİR CİGERCİ</t>
  </si>
  <si>
    <t>CAN ABDULLAH DURMAZ</t>
  </si>
  <si>
    <t>LÜTFÜCAN CANBAZ</t>
  </si>
  <si>
    <t>İSMAİL AYDAN</t>
  </si>
  <si>
    <t>HÜSEYİN ÖNMEZ</t>
  </si>
  <si>
    <t>İLHAN GÖZCÜ</t>
  </si>
  <si>
    <t>TOPLAM PUAN</t>
  </si>
  <si>
    <t>SIRA</t>
  </si>
  <si>
    <t>NO</t>
  </si>
  <si>
    <t>ADI</t>
  </si>
  <si>
    <t>1. SORU</t>
  </si>
  <si>
    <t>2. SORU</t>
  </si>
  <si>
    <t>3. SORU</t>
  </si>
  <si>
    <t>4. SORU</t>
  </si>
  <si>
    <t>5. SORU</t>
  </si>
  <si>
    <t>6. SORU</t>
  </si>
  <si>
    <t>7. SORU</t>
  </si>
  <si>
    <t>8. SORU</t>
  </si>
  <si>
    <t>9. SORU</t>
  </si>
  <si>
    <t>10. SORU</t>
  </si>
  <si>
    <t>11. SORU</t>
  </si>
  <si>
    <t>12. SORU</t>
  </si>
  <si>
    <t>13. SORU</t>
  </si>
  <si>
    <t>14. SORU</t>
  </si>
  <si>
    <t>15. SORU</t>
  </si>
  <si>
    <t>16. SORU</t>
  </si>
  <si>
    <t>17. SORU</t>
  </si>
  <si>
    <t>18. SORU</t>
  </si>
  <si>
    <t>19. SORU</t>
  </si>
  <si>
    <t>20. SORU</t>
  </si>
  <si>
    <t>21. SORU</t>
  </si>
  <si>
    <t>22. SORU</t>
  </si>
  <si>
    <t>23. SORU</t>
  </si>
  <si>
    <t>24. SORU</t>
  </si>
  <si>
    <t>25. SORU</t>
  </si>
  <si>
    <t>TOPL.PUAN</t>
  </si>
  <si>
    <t>YUV.</t>
  </si>
  <si>
    <t>SORULARIN PUAN DEĞERİ</t>
  </si>
  <si>
    <t>Sınıf Mevcudu:</t>
  </si>
  <si>
    <t>Şube:</t>
  </si>
  <si>
    <t>Sınava Giren Öğrenci Sayısı:</t>
  </si>
  <si>
    <t>Sınav Tarihi:</t>
  </si>
  <si>
    <t>Sınav Adı:</t>
  </si>
  <si>
    <t>SINIFLAR</t>
  </si>
  <si>
    <t xml:space="preserve">SINAVA GİREN ÖĞRENCİ SAYISI </t>
  </si>
  <si>
    <t xml:space="preserve">SINAVA GİRMEYEN ÖĞRENCİ SAYISI </t>
  </si>
  <si>
    <t xml:space="preserve">BAŞARILI ÖĞRENCİ SAYISI </t>
  </si>
  <si>
    <t xml:space="preserve">BAŞARISIZ ÖĞRENCİ SAYISI </t>
  </si>
  <si>
    <t xml:space="preserve">SINIF MEV.GÖRE BAŞARI ORTALAMASI </t>
  </si>
  <si>
    <t>EN YÜKSEK ALINAN NOT</t>
  </si>
  <si>
    <t>EN DÜŞÜK ALINAN  NOT</t>
  </si>
  <si>
    <t>SINIF NOT ORTALAMASI</t>
  </si>
  <si>
    <t>GEÇME DURUMU</t>
  </si>
  <si>
    <t>%</t>
  </si>
  <si>
    <t>Kişi</t>
  </si>
  <si>
    <t>Puan</t>
  </si>
  <si>
    <t>70-85</t>
  </si>
  <si>
    <t>ARASI ALAN</t>
  </si>
  <si>
    <t>GEÇMEZ</t>
  </si>
  <si>
    <t>GEÇER</t>
  </si>
  <si>
    <t>ORTA</t>
  </si>
  <si>
    <t>İYİ</t>
  </si>
  <si>
    <t>PEKİYİ</t>
  </si>
  <si>
    <t>TOPLAM</t>
  </si>
  <si>
    <t>KİŞİ</t>
  </si>
  <si>
    <t>ÖĞR.SAY.</t>
  </si>
  <si>
    <t>BAŞARI(%)</t>
  </si>
  <si>
    <t>NOT DAĞILIMI VE BAŞARI YÜZDESİ</t>
  </si>
  <si>
    <t>NOTLAR</t>
  </si>
  <si>
    <t>ÖNERİ ve DÜŞÜNCELER</t>
  </si>
  <si>
    <t>DÜZENLEYEN</t>
  </si>
  <si>
    <t>UYGUNDUR</t>
  </si>
  <si>
    <t>Okul Müdürü</t>
  </si>
  <si>
    <t>Sınıf ortalamasının %..... olduğu görüldü. Ayrıca bazı konuların yeterince kavranamadığı görüldü. Cevaplanma yüzdesi düşük olan konuların derslerde gözden geçirilmesine karar verildi. Gözden geçirilecek konular:</t>
  </si>
  <si>
    <t>SORU 1</t>
  </si>
  <si>
    <t>SORU NO</t>
  </si>
  <si>
    <t>PUANI</t>
  </si>
  <si>
    <t>SORU 2</t>
  </si>
  <si>
    <t>SORU 3</t>
  </si>
  <si>
    <t>SORU 4</t>
  </si>
  <si>
    <t>SORU 5</t>
  </si>
  <si>
    <t>SORU 6</t>
  </si>
  <si>
    <t>SORU 7</t>
  </si>
  <si>
    <t>SORU 8</t>
  </si>
  <si>
    <t>SORU 9</t>
  </si>
  <si>
    <t>SORU 10</t>
  </si>
  <si>
    <t>SORU 11</t>
  </si>
  <si>
    <t>SORU 12</t>
  </si>
  <si>
    <t>SORU 13</t>
  </si>
  <si>
    <t>SORU 14</t>
  </si>
  <si>
    <t>SORU 15</t>
  </si>
  <si>
    <t>SORU 16</t>
  </si>
  <si>
    <t>SORU 17</t>
  </si>
  <si>
    <t>SORU 18</t>
  </si>
  <si>
    <t>SORU 19</t>
  </si>
  <si>
    <t>SORU 20</t>
  </si>
  <si>
    <t>SORU 21</t>
  </si>
  <si>
    <t>SORU 22</t>
  </si>
  <si>
    <t>SORU 23</t>
  </si>
  <si>
    <t>SORU 24</t>
  </si>
  <si>
    <t>SORU 25</t>
  </si>
  <si>
    <t>BİLGİSAYAR DONANIMI</t>
  </si>
  <si>
    <t>KASA</t>
  </si>
  <si>
    <t>MONİTÖR</t>
  </si>
  <si>
    <t>FARE KLAVYE</t>
  </si>
  <si>
    <t>HARDDİSK</t>
  </si>
  <si>
    <t>RAM-ROM</t>
  </si>
  <si>
    <t>DVD-CD</t>
  </si>
  <si>
    <t>YAZILIM</t>
  </si>
  <si>
    <t>DONANIM</t>
  </si>
  <si>
    <t>HARİCİ CİHAZLAR</t>
  </si>
  <si>
    <t>Soru için alınan puanların toplamı</t>
  </si>
  <si>
    <t>SORULARDAN ALINAN PUANLARIN ARİTMETİK ORT.</t>
  </si>
  <si>
    <t>SORULARDAN TAM PUAN ALANLARIN SAYISI</t>
  </si>
  <si>
    <t>SORULARDAN SIFIR PUAN ALANLARIN SAYISI</t>
  </si>
  <si>
    <t>Cevaplama Başarı Oranı (%)</t>
  </si>
  <si>
    <t>BAŞARILI</t>
  </si>
  <si>
    <t>BAŞARISIZ</t>
  </si>
  <si>
    <t>DÜZENLEME TARİHİ</t>
  </si>
  <si>
    <t>SORU NUMARALARI</t>
  </si>
  <si>
    <t>Dönem:</t>
  </si>
  <si>
    <t>Sınıf:</t>
  </si>
  <si>
    <t>Yazılı No:</t>
  </si>
  <si>
    <t>Başarılı Öğrenci Sayısı :</t>
  </si>
  <si>
    <t>Şubeler:</t>
  </si>
  <si>
    <t xml:space="preserve">Toplam Öğrenci: </t>
  </si>
  <si>
    <t>Başarısız Öğrenci Sayısı:</t>
  </si>
  <si>
    <t>ÖĞRETMENİ</t>
  </si>
  <si>
    <t>Puan Dağılımı (Öğrenci Sayısı)</t>
  </si>
  <si>
    <t>Sınıf Mevcudu</t>
  </si>
  <si>
    <t>Sınava Giren Öğrenci Sayısı</t>
  </si>
  <si>
    <t>Sınava Girmeyen Öğrenci Sayısı</t>
  </si>
  <si>
    <t>Başarılı Öğrenci Sayısı</t>
  </si>
  <si>
    <t>Başarasız Öğrenci Sayısı</t>
  </si>
  <si>
    <t>Başarı Yüzdesi</t>
  </si>
  <si>
    <t>DÜŞÜNCELER</t>
  </si>
  <si>
    <t>85-100</t>
  </si>
  <si>
    <t>SORULAR
VE
KONULARI</t>
  </si>
  <si>
    <t>Ortalama Puan</t>
  </si>
  <si>
    <t>Sorunun Tam Puanı</t>
  </si>
  <si>
    <t>Sorulara Göre Puan Ortalamaları</t>
  </si>
  <si>
    <t>Toplam:</t>
  </si>
  <si>
    <t>DENEME</t>
  </si>
  <si>
    <t>Başarılı</t>
  </si>
  <si>
    <t>Başarısız</t>
  </si>
  <si>
    <t>SINAV SONUÇLARININ DEĞERLENDİRİLMESİ</t>
  </si>
  <si>
    <r>
      <rPr>
        <b/>
        <sz val="11"/>
        <color indexed="8"/>
        <rFont val="Calibri"/>
        <family val="2"/>
        <charset val="162"/>
      </rPr>
      <t>1-</t>
    </r>
    <r>
      <rPr>
        <sz val="11"/>
        <color theme="1"/>
        <rFont val="Calibri"/>
        <family val="2"/>
        <scheme val="minor"/>
      </rPr>
      <t xml:space="preserve"> Sınıflar Arasında Başarı farkı Var mı? Varsa Nedenleri :</t>
    </r>
  </si>
  <si>
    <r>
      <rPr>
        <b/>
        <sz val="11"/>
        <color indexed="8"/>
        <rFont val="Calibri"/>
        <family val="2"/>
        <charset val="162"/>
      </rPr>
      <t>4-</t>
    </r>
    <r>
      <rPr>
        <sz val="11"/>
        <color theme="1"/>
        <rFont val="Calibri"/>
        <family val="2"/>
        <scheme val="minor"/>
      </rPr>
      <t xml:space="preserve"> Başarıyı Arttırmak İçin Alınacak Önlemler :</t>
    </r>
  </si>
  <si>
    <r>
      <rPr>
        <b/>
        <sz val="11"/>
        <color indexed="8"/>
        <rFont val="Calibri"/>
        <family val="2"/>
        <charset val="162"/>
      </rPr>
      <t>5-</t>
    </r>
    <r>
      <rPr>
        <sz val="11"/>
        <color theme="1"/>
        <rFont val="Calibri"/>
        <family val="2"/>
        <scheme val="minor"/>
      </rPr>
      <t xml:space="preserve"> Başarıyı Arttırmak İçin Yapılacak çalışmalar :</t>
    </r>
  </si>
  <si>
    <t>Uygundur</t>
  </si>
  <si>
    <r>
      <rPr>
        <b/>
        <sz val="11"/>
        <color indexed="8"/>
        <rFont val="Calibri"/>
        <family val="2"/>
        <charset val="162"/>
      </rPr>
      <t xml:space="preserve">3- </t>
    </r>
    <r>
      <rPr>
        <sz val="11"/>
        <color theme="1"/>
        <rFont val="Calibri"/>
        <family val="2"/>
        <scheme val="minor"/>
      </rPr>
      <t>Puan Ortalaması 50 nin Altındaysa Nedenleri :</t>
    </r>
  </si>
  <si>
    <r>
      <rPr>
        <b/>
        <sz val="11"/>
        <color indexed="8"/>
        <rFont val="Calibri"/>
        <family val="2"/>
        <charset val="162"/>
      </rPr>
      <t>2-</t>
    </r>
    <r>
      <rPr>
        <sz val="11"/>
        <color theme="1"/>
        <rFont val="Calibri"/>
        <family val="2"/>
        <scheme val="minor"/>
      </rPr>
      <t xml:space="preserve"> Puan Ortalamaları Dağılımında Farklılık varsa Nedenleri :</t>
    </r>
  </si>
  <si>
    <t>Edebiyat</t>
  </si>
  <si>
    <t>KAZANIMLAR</t>
  </si>
  <si>
    <t>SORULARIN KAZANIMLARI</t>
  </si>
  <si>
    <t>0-50</t>
  </si>
  <si>
    <t>50-60</t>
  </si>
  <si>
    <t>60-70</t>
  </si>
  <si>
    <t>AÇIKLAMALAR</t>
  </si>
  <si>
    <t>1.GENEL sayfasındaki yeşil dolgulu alanları sınav bilgilerinize uygun şekilde doldurunuz.</t>
  </si>
  <si>
    <t>2. KAZANIMLAR sayfasında soruya ait kazanımı ve sorunun puan değerini giriniz(yeşil dolgulu alan).</t>
  </si>
  <si>
    <r>
      <t xml:space="preserve">3.A ve B sayfalarında </t>
    </r>
    <r>
      <rPr>
        <sz val="11"/>
        <color rgb="FFC00000"/>
        <rFont val="Calibri"/>
        <family val="2"/>
        <charset val="162"/>
        <scheme val="minor"/>
      </rPr>
      <t>Şube</t>
    </r>
    <r>
      <rPr>
        <sz val="11"/>
        <rFont val="Calibri"/>
        <family val="2"/>
        <charset val="162"/>
        <scheme val="minor"/>
      </rPr>
      <t xml:space="preserve"> Menüsünden sınıfı seçtğinizde öğrencilerin isim ve okul numaraları ekrana yansıyacaktır.</t>
    </r>
  </si>
  <si>
    <t xml:space="preserve">Ave B sayfalarında sadece şube seçimi ve öğrencilerin sorulardan aldığı puanlar girilecektir. </t>
  </si>
  <si>
    <t>Sınava gelmeyen öğrenciye ait satıra hiçbir şekilde veri girişi yapılmayacaktır(boş bırakılacaktır).</t>
  </si>
  <si>
    <t>4.RAPOR sayfasında sadece sınav sonuçlarının değerlendrilmesi alanı doldurulacaktır. Diğer veriler otomatik olarak önceki sayfalardan çekilir.</t>
  </si>
  <si>
    <t>Karşılaşılan hatalar ve öneriler için Bilişim Teknolojileri Rehber Öğretmeni ile iletişime geçebilirsiniz.</t>
  </si>
  <si>
    <t>İLYAS UMUT ÖZTAŞÇI</t>
  </si>
  <si>
    <t>TUĞÇE TUNALI</t>
  </si>
  <si>
    <t>YUNUS EMRE BARDAKÇI</t>
  </si>
  <si>
    <t>İBRAHİM TAŞ</t>
  </si>
  <si>
    <t>MEHMET ATAKAN SÜLÜN</t>
  </si>
  <si>
    <t>İREM TEKİN</t>
  </si>
  <si>
    <t>ÜMİT İLGÜN</t>
  </si>
  <si>
    <t>ERDEM SEZER</t>
  </si>
  <si>
    <t>ERAY BİLGİÇ</t>
  </si>
  <si>
    <t>NİLSU GÜREL</t>
  </si>
  <si>
    <t>SEÇİL SARI</t>
  </si>
  <si>
    <t>EGE BALABAN</t>
  </si>
  <si>
    <t>FİLİZ BIYIKLI</t>
  </si>
  <si>
    <t>BURAK DUMAN</t>
  </si>
  <si>
    <t>AHMET KAAN DİKTABAN</t>
  </si>
  <si>
    <t>BENSU TOZLUKLU</t>
  </si>
  <si>
    <t>ESRA UYSAL</t>
  </si>
  <si>
    <t>BEYZA NUR KARAKAŞ</t>
  </si>
  <si>
    <t>FURKAN ÖZTÜRK</t>
  </si>
  <si>
    <t>BUSE ATLI</t>
  </si>
  <si>
    <t>ABDULLAH MANDACIOĞLU</t>
  </si>
  <si>
    <t>GÖKSEL ARSLAN</t>
  </si>
  <si>
    <t>MURAT LİMON</t>
  </si>
  <si>
    <t>SERDAR ÇAKIR</t>
  </si>
  <si>
    <t>YUNUS TAŞKAN</t>
  </si>
  <si>
    <t>HANİFE TATLI</t>
  </si>
  <si>
    <t>SEMİHA UÇKUN</t>
  </si>
  <si>
    <t>DOĞANAY ERGÜN</t>
  </si>
  <si>
    <t>SELİN ÇETİNBAŞ</t>
  </si>
  <si>
    <t>NUH KEREM KARAMAN</t>
  </si>
  <si>
    <t>KAĞAN KÜÇÜKYÜRÜK</t>
  </si>
  <si>
    <t>ALPER UZUN</t>
  </si>
  <si>
    <t>HASAN ÖZKAN</t>
  </si>
  <si>
    <t>DOĞUKAN KARAKIŞLA</t>
  </si>
  <si>
    <t>METEHAN SOYYILMAZ</t>
  </si>
  <si>
    <t>RAMAZAN KARA</t>
  </si>
  <si>
    <t>GÖRKEM KARA</t>
  </si>
  <si>
    <t>SİNEM AKGÜN</t>
  </si>
  <si>
    <t>AZİZ DOĞUKAN SÜLÜN</t>
  </si>
  <si>
    <t>2016-17</t>
  </si>
  <si>
    <t>5.Formüllü alanlar kilitlenmiştir. Sayfa korumasını kaldırmak için parola boş ya da 123 tür</t>
  </si>
  <si>
    <t>SARIKÖY ÇOK PROGRAMLI ANADOLU LİSESİ SINAV ANALİZ PROGRAMI V2.0</t>
  </si>
  <si>
    <t>Rasim AÇIKGÖZ</t>
  </si>
</sst>
</file>

<file path=xl/styles.xml><?xml version="1.0" encoding="utf-8"?>
<styleSheet xmlns="http://schemas.openxmlformats.org/spreadsheetml/2006/main">
  <numFmts count="2">
    <numFmt numFmtId="164" formatCode="%0"/>
    <numFmt numFmtId="165" formatCode="%0.0"/>
  </numFmts>
  <fonts count="5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0"/>
      <color indexed="8"/>
      <name val="ARIAL"/>
      <charset val="1"/>
    </font>
    <font>
      <sz val="9"/>
      <color indexed="8"/>
      <name val="Tahoma"/>
      <family val="2"/>
      <charset val="162"/>
    </font>
    <font>
      <sz val="11"/>
      <color rgb="FFFF0000"/>
      <name val="Calibri"/>
      <family val="2"/>
      <scheme val="minor"/>
    </font>
    <font>
      <sz val="10"/>
      <name val="Arial Narrow"/>
      <family val="2"/>
      <charset val="162"/>
    </font>
    <font>
      <b/>
      <sz val="10"/>
      <color indexed="8"/>
      <name val="Arial Narrow"/>
      <family val="2"/>
      <charset val="162"/>
    </font>
    <font>
      <b/>
      <sz val="8"/>
      <name val="Verdana"/>
      <family val="2"/>
      <charset val="162"/>
    </font>
    <font>
      <b/>
      <sz val="11"/>
      <color indexed="8"/>
      <name val="Arial Narrow"/>
      <family val="2"/>
      <charset val="162"/>
    </font>
    <font>
      <b/>
      <sz val="11"/>
      <name val="Arial Narrow"/>
      <family val="2"/>
      <charset val="162"/>
    </font>
    <font>
      <b/>
      <sz val="9"/>
      <color indexed="8"/>
      <name val="Arial Narrow"/>
      <family val="2"/>
      <charset val="162"/>
    </font>
    <font>
      <b/>
      <sz val="9"/>
      <name val="Verdana"/>
      <family val="2"/>
      <charset val="162"/>
    </font>
    <font>
      <b/>
      <sz val="8"/>
      <name val="Arial Narrow"/>
      <family val="2"/>
      <charset val="162"/>
    </font>
    <font>
      <sz val="10"/>
      <name val="Arial"/>
      <family val="2"/>
      <charset val="162"/>
    </font>
    <font>
      <sz val="10"/>
      <color indexed="8"/>
      <name val="ARIAL"/>
      <family val="2"/>
      <charset val="1"/>
    </font>
    <font>
      <sz val="11"/>
      <name val="Arial Narrow"/>
      <family val="2"/>
      <charset val="162"/>
    </font>
    <font>
      <b/>
      <sz val="12"/>
      <color indexed="8"/>
      <name val="Arial Narrow"/>
      <family val="2"/>
      <charset val="162"/>
    </font>
    <font>
      <b/>
      <sz val="12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sz val="1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9"/>
      <color rgb="FF000000"/>
      <name val="Verdana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20"/>
      <color theme="1"/>
      <name val="Calibri"/>
      <family val="2"/>
      <scheme val="minor"/>
    </font>
    <font>
      <b/>
      <sz val="10"/>
      <name val="Arial"/>
      <family val="2"/>
      <charset val="162"/>
    </font>
    <font>
      <sz val="24"/>
      <color theme="1"/>
      <name val="Calibri"/>
      <family val="2"/>
      <scheme val="minor"/>
    </font>
    <font>
      <b/>
      <i/>
      <sz val="9"/>
      <name val="Arial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Times New Roman"/>
      <family val="1"/>
      <charset val="162"/>
    </font>
    <font>
      <sz val="11"/>
      <color theme="1"/>
      <name val="Calibri"/>
      <family val="2"/>
      <scheme val="minor"/>
    </font>
    <font>
      <sz val="12"/>
      <name val="Times New Roman"/>
      <family val="1"/>
      <charset val="162"/>
    </font>
    <font>
      <b/>
      <sz val="10"/>
      <color indexed="8"/>
      <name val="Arial"/>
      <family val="2"/>
      <charset val="162"/>
    </font>
    <font>
      <b/>
      <sz val="9"/>
      <name val="Arial Narrow"/>
      <family val="2"/>
      <charset val="162"/>
    </font>
    <font>
      <b/>
      <sz val="8"/>
      <name val="Arial"/>
      <family val="2"/>
      <charset val="162"/>
    </font>
    <font>
      <b/>
      <sz val="10"/>
      <color theme="3" tint="0.79998168889431442"/>
      <name val="Arial"/>
      <family val="2"/>
      <charset val="162"/>
    </font>
    <font>
      <b/>
      <sz val="9"/>
      <name val="Arial Tur"/>
      <charset val="162"/>
    </font>
    <font>
      <b/>
      <sz val="10"/>
      <name val="Arial Tur"/>
      <charset val="162"/>
    </font>
    <font>
      <sz val="10"/>
      <color rgb="FFFF0000"/>
      <name val="Arial Tur"/>
      <charset val="162"/>
    </font>
    <font>
      <sz val="10"/>
      <color theme="3"/>
      <name val="Arial Tur"/>
      <charset val="162"/>
    </font>
    <font>
      <sz val="8"/>
      <name val="Arial Tur"/>
      <charset val="162"/>
    </font>
    <font>
      <sz val="8"/>
      <color theme="0"/>
      <name val="Arial Tur"/>
      <charset val="162"/>
    </font>
    <font>
      <b/>
      <sz val="9"/>
      <name val="Arial"/>
      <family val="2"/>
      <charset val="162"/>
    </font>
    <font>
      <sz val="8"/>
      <color indexed="8"/>
      <name val="Arial Narrow"/>
      <family val="2"/>
      <charset val="162"/>
    </font>
    <font>
      <b/>
      <sz val="8"/>
      <color indexed="8"/>
      <name val="Arial Tur"/>
      <charset val="162"/>
    </font>
    <font>
      <b/>
      <sz val="10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1"/>
      <color theme="1"/>
      <name val="Calibri"/>
      <family val="2"/>
      <scheme val="minor"/>
    </font>
    <font>
      <b/>
      <sz val="9"/>
      <color theme="0"/>
      <name val="Arial Narrow"/>
      <family val="2"/>
      <charset val="162"/>
    </font>
    <font>
      <b/>
      <sz val="11"/>
      <color indexed="8"/>
      <name val="Calibri"/>
      <family val="2"/>
      <charset val="162"/>
    </font>
    <font>
      <b/>
      <sz val="14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sz val="11"/>
      <color rgb="FFC00000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8" fillId="0" borderId="0">
      <alignment vertical="top"/>
    </xf>
    <xf numFmtId="9" fontId="35" fillId="0" borderId="0" applyFont="0" applyFill="0" applyBorder="0" applyAlignment="0" applyProtection="0"/>
  </cellStyleXfs>
  <cellXfs count="403">
    <xf numFmtId="0" fontId="0" fillId="0" borderId="0" xfId="0"/>
    <xf numFmtId="0" fontId="0" fillId="0" borderId="0" xfId="0" applyProtection="1">
      <protection locked="0"/>
    </xf>
    <xf numFmtId="0" fontId="0" fillId="3" borderId="3" xfId="0" applyFill="1" applyBorder="1" applyProtection="1"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" fillId="8" borderId="3" xfId="0" applyFont="1" applyFill="1" applyBorder="1" applyAlignment="1" applyProtection="1">
      <alignment horizontal="left"/>
      <protection locked="0"/>
    </xf>
    <xf numFmtId="0" fontId="3" fillId="8" borderId="3" xfId="0" applyFont="1" applyFill="1" applyBorder="1" applyProtection="1">
      <protection locked="0"/>
    </xf>
    <xf numFmtId="0" fontId="3" fillId="2" borderId="3" xfId="0" applyFont="1" applyFill="1" applyBorder="1" applyProtection="1">
      <protection locked="0"/>
    </xf>
    <xf numFmtId="0" fontId="2" fillId="2" borderId="3" xfId="0" applyFont="1" applyFill="1" applyBorder="1" applyAlignment="1" applyProtection="1">
      <alignment horizontal="left"/>
      <protection locked="0"/>
    </xf>
    <xf numFmtId="0" fontId="2" fillId="2" borderId="3" xfId="0" applyFont="1" applyFill="1" applyBorder="1" applyProtection="1">
      <protection locked="0"/>
    </xf>
    <xf numFmtId="1" fontId="6" fillId="11" borderId="3" xfId="0" applyNumberFormat="1" applyFont="1" applyFill="1" applyBorder="1" applyAlignment="1">
      <alignment horizontal="left" vertical="top"/>
    </xf>
    <xf numFmtId="0" fontId="0" fillId="11" borderId="3" xfId="0" applyFill="1" applyBorder="1" applyProtection="1">
      <protection locked="0"/>
    </xf>
    <xf numFmtId="0" fontId="0" fillId="11" borderId="3" xfId="0" applyFill="1" applyBorder="1" applyAlignment="1">
      <alignment horizontal="left" vertical="top"/>
    </xf>
    <xf numFmtId="0" fontId="0" fillId="11" borderId="3" xfId="0" applyFill="1" applyBorder="1" applyAlignment="1" applyProtection="1">
      <alignment horizontal="left"/>
      <protection locked="0"/>
    </xf>
    <xf numFmtId="1" fontId="7" fillId="11" borderId="3" xfId="0" applyNumberFormat="1" applyFont="1" applyFill="1" applyBorder="1" applyAlignment="1">
      <alignment horizontal="left" vertical="top"/>
    </xf>
    <xf numFmtId="0" fontId="0" fillId="11" borderId="3" xfId="0" applyFill="1" applyBorder="1" applyAlignment="1">
      <alignment vertical="top"/>
    </xf>
    <xf numFmtId="1" fontId="6" fillId="3" borderId="3" xfId="0" applyNumberFormat="1" applyFont="1" applyFill="1" applyBorder="1" applyAlignment="1">
      <alignment horizontal="left" vertical="top"/>
    </xf>
    <xf numFmtId="0" fontId="2" fillId="2" borderId="17" xfId="0" applyFont="1" applyFill="1" applyBorder="1" applyAlignment="1" applyProtection="1">
      <alignment horizontal="left"/>
      <protection locked="0"/>
    </xf>
    <xf numFmtId="0" fontId="3" fillId="2" borderId="17" xfId="0" applyFont="1" applyFill="1" applyBorder="1" applyProtection="1">
      <protection locked="0"/>
    </xf>
    <xf numFmtId="0" fontId="0" fillId="3" borderId="18" xfId="0" applyFill="1" applyBorder="1" applyAlignment="1" applyProtection="1">
      <alignment horizontal="left"/>
      <protection locked="0"/>
    </xf>
    <xf numFmtId="0" fontId="0" fillId="3" borderId="18" xfId="0" applyFill="1" applyBorder="1" applyProtection="1">
      <protection locked="0"/>
    </xf>
    <xf numFmtId="0" fontId="8" fillId="12" borderId="0" xfId="0" applyFont="1" applyFill="1" applyAlignment="1" applyProtection="1">
      <alignment horizontal="left"/>
      <protection locked="0"/>
    </xf>
    <xf numFmtId="0" fontId="8" fillId="12" borderId="0" xfId="0" applyFont="1" applyFill="1" applyProtection="1">
      <protection locked="0"/>
    </xf>
    <xf numFmtId="0" fontId="26" fillId="0" borderId="0" xfId="0" applyFont="1"/>
    <xf numFmtId="0" fontId="0" fillId="0" borderId="0" xfId="0" applyAlignment="1" applyProtection="1">
      <alignment horizontal="center"/>
      <protection locked="0"/>
    </xf>
    <xf numFmtId="0" fontId="0" fillId="14" borderId="3" xfId="0" applyFill="1" applyBorder="1" applyProtection="1">
      <protection locked="0"/>
    </xf>
    <xf numFmtId="0" fontId="0" fillId="15" borderId="3" xfId="0" applyFill="1" applyBorder="1" applyAlignment="1" applyProtection="1">
      <alignment horizontal="left"/>
      <protection locked="0"/>
    </xf>
    <xf numFmtId="0" fontId="15" fillId="9" borderId="18" xfId="0" applyFont="1" applyFill="1" applyBorder="1" applyAlignment="1" applyProtection="1">
      <alignment horizontal="center" wrapText="1"/>
    </xf>
    <xf numFmtId="0" fontId="11" fillId="9" borderId="18" xfId="0" applyFont="1" applyFill="1" applyBorder="1" applyAlignment="1" applyProtection="1">
      <alignment horizontal="left" wrapText="1"/>
    </xf>
    <xf numFmtId="0" fontId="15" fillId="0" borderId="18" xfId="0" applyFont="1" applyFill="1" applyBorder="1" applyAlignment="1" applyProtection="1">
      <alignment horizontal="center" wrapText="1"/>
    </xf>
    <xf numFmtId="0" fontId="11" fillId="0" borderId="18" xfId="0" applyFont="1" applyFill="1" applyBorder="1" applyAlignment="1" applyProtection="1">
      <alignment horizontal="left" wrapText="1"/>
    </xf>
    <xf numFmtId="0" fontId="15" fillId="9" borderId="29" xfId="0" applyFont="1" applyFill="1" applyBorder="1" applyAlignment="1" applyProtection="1">
      <alignment horizontal="center" wrapText="1"/>
    </xf>
    <xf numFmtId="0" fontId="11" fillId="9" borderId="29" xfId="0" applyFont="1" applyFill="1" applyBorder="1" applyAlignment="1" applyProtection="1">
      <alignment horizontal="left" wrapText="1"/>
    </xf>
    <xf numFmtId="0" fontId="36" fillId="22" borderId="45" xfId="0" applyFont="1" applyFill="1" applyBorder="1" applyAlignment="1" applyProtection="1">
      <alignment horizontal="center" textRotation="90" shrinkToFit="1"/>
      <protection locked="0"/>
    </xf>
    <xf numFmtId="0" fontId="36" fillId="22" borderId="46" xfId="0" applyFont="1" applyFill="1" applyBorder="1" applyAlignment="1" applyProtection="1">
      <alignment horizontal="center" textRotation="90" shrinkToFit="1"/>
      <protection locked="0"/>
    </xf>
    <xf numFmtId="0" fontId="34" fillId="22" borderId="46" xfId="0" applyFont="1" applyFill="1" applyBorder="1" applyAlignment="1" applyProtection="1">
      <alignment horizontal="center" textRotation="90" shrinkToFit="1"/>
      <protection locked="0"/>
    </xf>
    <xf numFmtId="0" fontId="34" fillId="22" borderId="47" xfId="0" applyFont="1" applyFill="1" applyBorder="1" applyAlignment="1" applyProtection="1">
      <alignment horizontal="center" textRotation="90" shrinkToFit="1"/>
      <protection locked="0"/>
    </xf>
    <xf numFmtId="0" fontId="9" fillId="22" borderId="3" xfId="0" applyFont="1" applyFill="1" applyBorder="1" applyAlignment="1" applyProtection="1">
      <alignment horizontal="center" vertical="center" shrinkToFit="1"/>
    </xf>
    <xf numFmtId="0" fontId="9" fillId="22" borderId="12" xfId="0" applyFont="1" applyFill="1" applyBorder="1" applyAlignment="1" applyProtection="1">
      <alignment horizontal="center" vertical="center" shrinkToFit="1"/>
    </xf>
    <xf numFmtId="0" fontId="9" fillId="22" borderId="2" xfId="0" applyFont="1" applyFill="1" applyBorder="1" applyAlignment="1" applyProtection="1">
      <alignment horizontal="center" vertical="center" shrinkToFit="1"/>
    </xf>
    <xf numFmtId="0" fontId="9" fillId="22" borderId="11" xfId="0" applyFont="1" applyFill="1" applyBorder="1" applyAlignment="1" applyProtection="1">
      <alignment horizontal="center" vertical="center" shrinkToFit="1"/>
    </xf>
    <xf numFmtId="0" fontId="20" fillId="8" borderId="18" xfId="0" applyNumberFormat="1" applyFont="1" applyFill="1" applyBorder="1" applyAlignment="1" applyProtection="1">
      <alignment horizontal="center"/>
      <protection locked="0"/>
    </xf>
    <xf numFmtId="0" fontId="20" fillId="8" borderId="32" xfId="0" applyNumberFormat="1" applyFont="1" applyFill="1" applyBorder="1" applyAlignment="1" applyProtection="1">
      <alignment horizontal="center"/>
      <protection locked="0"/>
    </xf>
    <xf numFmtId="0" fontId="21" fillId="8" borderId="3" xfId="0" applyNumberFormat="1" applyFont="1" applyFill="1" applyBorder="1" applyAlignment="1" applyProtection="1">
      <alignment horizontal="center" vertical="center" shrinkToFit="1"/>
      <protection locked="0"/>
    </xf>
    <xf numFmtId="0" fontId="21" fillId="8" borderId="3" xfId="0" applyNumberFormat="1" applyFont="1" applyFill="1" applyBorder="1" applyAlignment="1" applyProtection="1">
      <alignment vertical="center" shrinkToFit="1"/>
      <protection locked="0"/>
    </xf>
    <xf numFmtId="0" fontId="21" fillId="8" borderId="11" xfId="0" applyNumberFormat="1" applyFont="1" applyFill="1" applyBorder="1" applyAlignment="1" applyProtection="1">
      <alignment horizontal="center" vertical="center" shrinkToFit="1"/>
      <protection locked="0"/>
    </xf>
    <xf numFmtId="0" fontId="21" fillId="8" borderId="29" xfId="0" applyNumberFormat="1" applyFont="1" applyFill="1" applyBorder="1" applyAlignment="1" applyProtection="1">
      <alignment horizontal="center" vertical="center" shrinkToFit="1"/>
      <protection locked="0"/>
    </xf>
    <xf numFmtId="0" fontId="21" fillId="8" borderId="29" xfId="0" applyNumberFormat="1" applyFont="1" applyFill="1" applyBorder="1" applyAlignment="1" applyProtection="1">
      <alignment vertical="center" shrinkToFit="1"/>
      <protection locked="0"/>
    </xf>
    <xf numFmtId="0" fontId="21" fillId="8" borderId="30" xfId="0" applyNumberFormat="1" applyFont="1" applyFill="1" applyBorder="1" applyAlignment="1" applyProtection="1">
      <alignment horizontal="center" vertical="center" shrinkToFit="1"/>
      <protection locked="0"/>
    </xf>
    <xf numFmtId="0" fontId="5" fillId="8" borderId="3" xfId="0" applyFont="1" applyFill="1" applyBorder="1" applyProtection="1">
      <protection locked="0"/>
    </xf>
    <xf numFmtId="14" fontId="5" fillId="8" borderId="3" xfId="0" applyNumberFormat="1" applyFont="1" applyFill="1" applyBorder="1" applyAlignment="1" applyProtection="1">
      <alignment horizontal="left"/>
      <protection locked="0"/>
    </xf>
    <xf numFmtId="0" fontId="5" fillId="8" borderId="3" xfId="0" applyFont="1" applyFill="1" applyBorder="1" applyAlignment="1" applyProtection="1">
      <alignment horizontal="left"/>
      <protection locked="0"/>
    </xf>
    <xf numFmtId="0" fontId="41" fillId="25" borderId="3" xfId="0" applyFont="1" applyFill="1" applyBorder="1" applyAlignment="1" applyProtection="1">
      <alignment horizontal="left" vertical="center"/>
    </xf>
    <xf numFmtId="0" fontId="41" fillId="25" borderId="3" xfId="0" applyFont="1" applyFill="1" applyBorder="1" applyAlignment="1" applyProtection="1">
      <alignment horizontal="center" vertical="center"/>
    </xf>
    <xf numFmtId="164" fontId="41" fillId="25" borderId="3" xfId="2" applyNumberFormat="1" applyFont="1" applyFill="1" applyBorder="1" applyAlignment="1" applyProtection="1">
      <alignment horizontal="center" vertical="center"/>
    </xf>
    <xf numFmtId="164" fontId="41" fillId="25" borderId="3" xfId="0" applyNumberFormat="1" applyFont="1" applyFill="1" applyBorder="1" applyAlignment="1" applyProtection="1">
      <alignment horizontal="center" vertical="center"/>
    </xf>
    <xf numFmtId="2" fontId="39" fillId="15" borderId="51" xfId="0" applyNumberFormat="1" applyFont="1" applyFill="1" applyBorder="1" applyAlignment="1" applyProtection="1">
      <alignment horizontal="center" vertical="center" textRotation="90" wrapText="1"/>
    </xf>
    <xf numFmtId="0" fontId="38" fillId="0" borderId="2" xfId="0" applyFont="1" applyBorder="1" applyAlignment="1" applyProtection="1">
      <alignment vertical="center"/>
    </xf>
    <xf numFmtId="0" fontId="53" fillId="0" borderId="2" xfId="0" applyFont="1" applyBorder="1" applyAlignment="1" applyProtection="1">
      <alignment vertical="center"/>
    </xf>
    <xf numFmtId="0" fontId="0" fillId="0" borderId="8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9" xfId="0" applyBorder="1" applyProtection="1">
      <protection locked="0"/>
    </xf>
    <xf numFmtId="0" fontId="2" fillId="7" borderId="3" xfId="0" applyFont="1" applyFill="1" applyBorder="1" applyAlignment="1" applyProtection="1">
      <alignment horizontal="left"/>
      <protection locked="0"/>
    </xf>
    <xf numFmtId="0" fontId="2" fillId="7" borderId="3" xfId="0" applyFont="1" applyFill="1" applyBorder="1" applyProtection="1">
      <protection locked="0"/>
    </xf>
    <xf numFmtId="0" fontId="2" fillId="7" borderId="11" xfId="0" applyFont="1" applyFill="1" applyBorder="1" applyProtection="1">
      <protection locked="0"/>
    </xf>
    <xf numFmtId="0" fontId="5" fillId="8" borderId="11" xfId="0" applyFont="1" applyFill="1" applyBorder="1" applyProtection="1">
      <protection locked="0"/>
    </xf>
    <xf numFmtId="0" fontId="5" fillId="0" borderId="0" xfId="0" applyFont="1" applyBorder="1" applyProtection="1">
      <protection locked="0"/>
    </xf>
    <xf numFmtId="0" fontId="5" fillId="0" borderId="9" xfId="0" applyFont="1" applyBorder="1" applyProtection="1">
      <protection locked="0"/>
    </xf>
    <xf numFmtId="0" fontId="5" fillId="6" borderId="3" xfId="0" applyFont="1" applyFill="1" applyBorder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24" borderId="0" xfId="0" applyFill="1" applyProtection="1">
      <protection locked="0"/>
    </xf>
    <xf numFmtId="0" fontId="23" fillId="12" borderId="3" xfId="0" applyFont="1" applyFill="1" applyBorder="1" applyAlignment="1" applyProtection="1">
      <alignment horizontal="center" vertical="center"/>
      <protection locked="0"/>
    </xf>
    <xf numFmtId="0" fontId="0" fillId="12" borderId="3" xfId="0" applyFill="1" applyBorder="1" applyProtection="1">
      <protection locked="0"/>
    </xf>
    <xf numFmtId="0" fontId="0" fillId="8" borderId="3" xfId="0" applyFill="1" applyBorder="1" applyProtection="1">
      <protection locked="0"/>
    </xf>
    <xf numFmtId="0" fontId="0" fillId="12" borderId="0" xfId="0" applyFill="1" applyProtection="1">
      <protection locked="0"/>
    </xf>
    <xf numFmtId="0" fontId="0" fillId="0" borderId="0" xfId="0" applyProtection="1"/>
    <xf numFmtId="0" fontId="0" fillId="12" borderId="0" xfId="0" applyFill="1" applyProtection="1"/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16" borderId="0" xfId="0" applyFill="1" applyProtection="1">
      <protection locked="0"/>
    </xf>
    <xf numFmtId="0" fontId="0" fillId="0" borderId="41" xfId="0" applyBorder="1" applyProtection="1">
      <protection locked="0"/>
    </xf>
    <xf numFmtId="0" fontId="23" fillId="21" borderId="0" xfId="0" applyFont="1" applyFill="1" applyBorder="1" applyAlignment="1" applyProtection="1">
      <protection locked="0"/>
    </xf>
    <xf numFmtId="0" fontId="22" fillId="0" borderId="0" xfId="0" applyFont="1" applyFill="1" applyBorder="1" applyProtection="1">
      <protection locked="0"/>
    </xf>
    <xf numFmtId="0" fontId="22" fillId="21" borderId="0" xfId="0" applyFont="1" applyFill="1" applyBorder="1" applyProtection="1">
      <protection locked="0"/>
    </xf>
    <xf numFmtId="0" fontId="22" fillId="0" borderId="9" xfId="0" applyFont="1" applyFill="1" applyBorder="1" applyProtection="1">
      <protection locked="0"/>
    </xf>
    <xf numFmtId="0" fontId="0" fillId="22" borderId="42" xfId="0" applyFill="1" applyBorder="1" applyAlignment="1" applyProtection="1">
      <alignment horizontal="center"/>
      <protection locked="0"/>
    </xf>
    <xf numFmtId="0" fontId="0" fillId="21" borderId="14" xfId="0" applyFill="1" applyBorder="1" applyProtection="1">
      <protection locked="0"/>
    </xf>
    <xf numFmtId="0" fontId="0" fillId="21" borderId="15" xfId="0" applyFill="1" applyBorder="1" applyProtection="1">
      <protection locked="0"/>
    </xf>
    <xf numFmtId="0" fontId="0" fillId="21" borderId="16" xfId="0" applyFill="1" applyBorder="1" applyProtection="1">
      <protection locked="0"/>
    </xf>
    <xf numFmtId="0" fontId="9" fillId="22" borderId="12" xfId="0" applyFont="1" applyFill="1" applyBorder="1" applyAlignment="1" applyProtection="1">
      <alignment horizontal="center" vertical="center" shrinkToFit="1"/>
      <protection locked="0"/>
    </xf>
    <xf numFmtId="0" fontId="9" fillId="22" borderId="2" xfId="0" applyFont="1" applyFill="1" applyBorder="1" applyAlignment="1" applyProtection="1">
      <alignment horizontal="center" vertical="center" shrinkToFit="1"/>
      <protection locked="0"/>
    </xf>
    <xf numFmtId="0" fontId="9" fillId="22" borderId="3" xfId="0" applyFont="1" applyFill="1" applyBorder="1" applyAlignment="1" applyProtection="1">
      <alignment horizontal="center" vertical="center" shrinkToFit="1"/>
      <protection locked="0"/>
    </xf>
    <xf numFmtId="0" fontId="9" fillId="22" borderId="11" xfId="0" applyFont="1" applyFill="1" applyBorder="1" applyAlignment="1" applyProtection="1">
      <alignment horizontal="center" vertical="center" shrinkToFit="1"/>
      <protection locked="0"/>
    </xf>
    <xf numFmtId="0" fontId="15" fillId="2" borderId="27" xfId="0" applyFont="1" applyFill="1" applyBorder="1" applyAlignment="1" applyProtection="1">
      <alignment horizontal="center" wrapText="1"/>
      <protection locked="0"/>
    </xf>
    <xf numFmtId="0" fontId="11" fillId="2" borderId="27" xfId="0" applyFont="1" applyFill="1" applyBorder="1" applyAlignment="1" applyProtection="1">
      <alignment horizontal="left" wrapText="1"/>
      <protection locked="0"/>
    </xf>
    <xf numFmtId="0" fontId="11" fillId="2" borderId="27" xfId="0" applyFont="1" applyFill="1" applyBorder="1" applyAlignment="1" applyProtection="1">
      <alignment horizontal="center" vertical="center" textRotation="90" wrapText="1" shrinkToFit="1"/>
      <protection locked="0"/>
    </xf>
    <xf numFmtId="0" fontId="14" fillId="2" borderId="18" xfId="0" applyFont="1" applyFill="1" applyBorder="1" applyAlignment="1" applyProtection="1">
      <alignment horizontal="center" textRotation="90"/>
      <protection locked="0"/>
    </xf>
    <xf numFmtId="0" fontId="14" fillId="2" borderId="32" xfId="0" applyFont="1" applyFill="1" applyBorder="1" applyAlignment="1" applyProtection="1">
      <alignment horizontal="center" textRotation="90"/>
      <protection locked="0"/>
    </xf>
    <xf numFmtId="0" fontId="16" fillId="2" borderId="31" xfId="0" applyNumberFormat="1" applyFont="1" applyFill="1" applyBorder="1" applyAlignment="1" applyProtection="1">
      <alignment vertical="center" wrapText="1" shrinkToFit="1"/>
      <protection locked="0"/>
    </xf>
    <xf numFmtId="0" fontId="14" fillId="2" borderId="32" xfId="0" applyFont="1" applyFill="1" applyBorder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0" fontId="27" fillId="0" borderId="0" xfId="0" applyFont="1" applyAlignment="1" applyProtection="1">
      <alignment horizontal="center"/>
      <protection locked="0"/>
    </xf>
    <xf numFmtId="0" fontId="29" fillId="17" borderId="1" xfId="0" applyFont="1" applyFill="1" applyBorder="1" applyAlignment="1" applyProtection="1">
      <protection locked="0"/>
    </xf>
    <xf numFmtId="0" fontId="29" fillId="17" borderId="4" xfId="0" applyFont="1" applyFill="1" applyBorder="1" applyAlignment="1" applyProtection="1">
      <protection locked="0"/>
    </xf>
    <xf numFmtId="0" fontId="29" fillId="17" borderId="2" xfId="0" applyFont="1" applyFill="1" applyBorder="1" applyAlignment="1" applyProtection="1">
      <protection locked="0"/>
    </xf>
    <xf numFmtId="0" fontId="0" fillId="14" borderId="39" xfId="0" applyFill="1" applyBorder="1" applyProtection="1">
      <protection locked="0"/>
    </xf>
    <xf numFmtId="0" fontId="0" fillId="14" borderId="40" xfId="0" applyFill="1" applyBorder="1" applyProtection="1">
      <protection locked="0"/>
    </xf>
    <xf numFmtId="0" fontId="40" fillId="17" borderId="2" xfId="0" applyFont="1" applyFill="1" applyBorder="1" applyAlignment="1" applyProtection="1">
      <protection locked="0"/>
    </xf>
    <xf numFmtId="0" fontId="27" fillId="18" borderId="35" xfId="0" applyFont="1" applyFill="1" applyBorder="1" applyProtection="1">
      <protection locked="0"/>
    </xf>
    <xf numFmtId="0" fontId="0" fillId="18" borderId="37" xfId="0" applyFill="1" applyBorder="1" applyProtection="1">
      <protection locked="0"/>
    </xf>
    <xf numFmtId="0" fontId="0" fillId="8" borderId="37" xfId="0" applyFill="1" applyBorder="1" applyProtection="1">
      <protection locked="0"/>
    </xf>
    <xf numFmtId="0" fontId="0" fillId="8" borderId="38" xfId="0" applyFill="1" applyBorder="1" applyProtection="1">
      <protection locked="0"/>
    </xf>
    <xf numFmtId="0" fontId="27" fillId="18" borderId="24" xfId="0" applyFont="1" applyFill="1" applyBorder="1" applyProtection="1">
      <protection locked="0"/>
    </xf>
    <xf numFmtId="0" fontId="0" fillId="18" borderId="0" xfId="0" applyFill="1" applyBorder="1" applyProtection="1">
      <protection locked="0"/>
    </xf>
    <xf numFmtId="0" fontId="0" fillId="8" borderId="0" xfId="0" applyFill="1" applyBorder="1" applyProtection="1">
      <protection locked="0"/>
    </xf>
    <xf numFmtId="0" fontId="0" fillId="8" borderId="25" xfId="0" applyFill="1" applyBorder="1" applyProtection="1">
      <protection locked="0"/>
    </xf>
    <xf numFmtId="0" fontId="27" fillId="18" borderId="36" xfId="0" applyFont="1" applyFill="1" applyBorder="1" applyProtection="1">
      <protection locked="0"/>
    </xf>
    <xf numFmtId="0" fontId="0" fillId="18" borderId="39" xfId="0" applyFill="1" applyBorder="1" applyProtection="1">
      <protection locked="0"/>
    </xf>
    <xf numFmtId="0" fontId="0" fillId="8" borderId="39" xfId="0" applyFill="1" applyBorder="1" applyProtection="1">
      <protection locked="0"/>
    </xf>
    <xf numFmtId="0" fontId="0" fillId="8" borderId="40" xfId="0" applyFill="1" applyBorder="1" applyProtection="1">
      <protection locked="0"/>
    </xf>
    <xf numFmtId="0" fontId="0" fillId="18" borderId="4" xfId="0" applyFill="1" applyBorder="1" applyProtection="1">
      <protection locked="0"/>
    </xf>
    <xf numFmtId="0" fontId="0" fillId="8" borderId="4" xfId="0" applyFill="1" applyBorder="1" applyProtection="1">
      <protection locked="0"/>
    </xf>
    <xf numFmtId="0" fontId="0" fillId="8" borderId="2" xfId="0" applyFill="1" applyBorder="1" applyProtection="1">
      <protection locked="0"/>
    </xf>
    <xf numFmtId="0" fontId="32" fillId="20" borderId="24" xfId="0" applyFont="1" applyFill="1" applyBorder="1" applyAlignment="1" applyProtection="1">
      <protection locked="0"/>
    </xf>
    <xf numFmtId="0" fontId="32" fillId="20" borderId="0" xfId="0" applyFont="1" applyFill="1" applyBorder="1" applyAlignment="1" applyProtection="1">
      <protection locked="0"/>
    </xf>
    <xf numFmtId="0" fontId="32" fillId="20" borderId="25" xfId="0" applyFont="1" applyFill="1" applyBorder="1" applyAlignment="1" applyProtection="1">
      <protection locked="0"/>
    </xf>
    <xf numFmtId="0" fontId="33" fillId="20" borderId="24" xfId="0" applyFont="1" applyFill="1" applyBorder="1" applyProtection="1">
      <protection locked="0"/>
    </xf>
    <xf numFmtId="0" fontId="34" fillId="20" borderId="0" xfId="0" applyFont="1" applyFill="1" applyBorder="1" applyAlignment="1" applyProtection="1">
      <protection locked="0"/>
    </xf>
    <xf numFmtId="0" fontId="33" fillId="20" borderId="25" xfId="0" applyFont="1" applyFill="1" applyBorder="1" applyProtection="1">
      <protection locked="0"/>
    </xf>
    <xf numFmtId="0" fontId="24" fillId="0" borderId="0" xfId="0" applyFont="1" applyFill="1" applyBorder="1" applyProtection="1"/>
    <xf numFmtId="0" fontId="28" fillId="0" borderId="0" xfId="0" applyFont="1" applyFill="1" applyBorder="1" applyProtection="1"/>
    <xf numFmtId="0" fontId="22" fillId="0" borderId="0" xfId="0" applyFont="1" applyFill="1" applyBorder="1" applyProtection="1"/>
    <xf numFmtId="14" fontId="0" fillId="22" borderId="48" xfId="0" applyNumberFormat="1" applyFill="1" applyBorder="1" applyAlignment="1" applyProtection="1">
      <alignment horizontal="center"/>
    </xf>
    <xf numFmtId="0" fontId="36" fillId="22" borderId="45" xfId="0" applyFont="1" applyFill="1" applyBorder="1" applyAlignment="1" applyProtection="1">
      <alignment horizontal="center" textRotation="90" shrinkToFit="1"/>
    </xf>
    <xf numFmtId="0" fontId="36" fillId="22" borderId="46" xfId="0" applyFont="1" applyFill="1" applyBorder="1" applyAlignment="1" applyProtection="1">
      <alignment horizontal="center" textRotation="90" shrinkToFit="1"/>
    </xf>
    <xf numFmtId="0" fontId="34" fillId="22" borderId="46" xfId="0" applyFont="1" applyFill="1" applyBorder="1" applyAlignment="1" applyProtection="1">
      <alignment horizontal="center" textRotation="90" shrinkToFit="1"/>
    </xf>
    <xf numFmtId="0" fontId="34" fillId="22" borderId="47" xfId="0" applyFont="1" applyFill="1" applyBorder="1" applyAlignment="1" applyProtection="1">
      <alignment horizontal="center" textRotation="90" shrinkToFit="1"/>
    </xf>
    <xf numFmtId="0" fontId="0" fillId="0" borderId="6" xfId="0" applyBorder="1" applyProtection="1"/>
    <xf numFmtId="0" fontId="11" fillId="9" borderId="18" xfId="0" applyFont="1" applyFill="1" applyBorder="1" applyAlignment="1" applyProtection="1">
      <alignment horizontal="center" vertical="center" wrapText="1" shrinkToFit="1"/>
    </xf>
    <xf numFmtId="0" fontId="11" fillId="9" borderId="29" xfId="0" applyFont="1" applyFill="1" applyBorder="1" applyAlignment="1" applyProtection="1">
      <alignment horizontal="center" vertical="center" wrapText="1" shrinkToFit="1"/>
    </xf>
    <xf numFmtId="0" fontId="19" fillId="4" borderId="12" xfId="0" applyNumberFormat="1" applyFont="1" applyFill="1" applyBorder="1" applyAlignment="1" applyProtection="1">
      <alignment horizontal="center" vertical="center" shrinkToFit="1"/>
    </xf>
    <xf numFmtId="0" fontId="12" fillId="4" borderId="32" xfId="0" applyFont="1" applyFill="1" applyBorder="1" applyAlignment="1" applyProtection="1">
      <alignment horizontal="center" vertical="center"/>
    </xf>
    <xf numFmtId="0" fontId="0" fillId="0" borderId="43" xfId="0" applyBorder="1" applyProtection="1"/>
    <xf numFmtId="0" fontId="0" fillId="16" borderId="0" xfId="0" applyFill="1" applyProtection="1"/>
    <xf numFmtId="0" fontId="0" fillId="0" borderId="44" xfId="0" applyBorder="1" applyProtection="1"/>
    <xf numFmtId="0" fontId="19" fillId="4" borderId="28" xfId="0" applyNumberFormat="1" applyFont="1" applyFill="1" applyBorder="1" applyAlignment="1" applyProtection="1">
      <alignment horizontal="center" vertical="center" shrinkToFit="1"/>
    </xf>
    <xf numFmtId="0" fontId="12" fillId="4" borderId="30" xfId="0" applyFont="1" applyFill="1" applyBorder="1" applyAlignment="1" applyProtection="1">
      <alignment horizontal="center" vertical="center"/>
    </xf>
    <xf numFmtId="0" fontId="13" fillId="5" borderId="19" xfId="0" applyNumberFormat="1" applyFont="1" applyFill="1" applyBorder="1" applyAlignment="1" applyProtection="1">
      <alignment horizontal="center" vertical="center" shrinkToFit="1"/>
    </xf>
    <xf numFmtId="0" fontId="12" fillId="13" borderId="20" xfId="0" applyFont="1" applyFill="1" applyBorder="1" applyAlignment="1" applyProtection="1">
      <alignment horizontal="center" vertical="center"/>
    </xf>
    <xf numFmtId="0" fontId="0" fillId="23" borderId="3" xfId="0" applyFill="1" applyBorder="1" applyAlignment="1" applyProtection="1">
      <alignment horizontal="center"/>
    </xf>
    <xf numFmtId="0" fontId="0" fillId="23" borderId="3" xfId="0" applyFill="1" applyBorder="1" applyProtection="1"/>
    <xf numFmtId="0" fontId="0" fillId="0" borderId="3" xfId="0" applyBorder="1" applyAlignment="1" applyProtection="1">
      <alignment horizontal="center"/>
    </xf>
    <xf numFmtId="0" fontId="0" fillId="0" borderId="3" xfId="0" applyBorder="1" applyProtection="1"/>
    <xf numFmtId="0" fontId="27" fillId="18" borderId="37" xfId="0" applyFont="1" applyFill="1" applyBorder="1" applyAlignment="1" applyProtection="1">
      <alignment horizontal="left"/>
    </xf>
    <xf numFmtId="0" fontId="27" fillId="18" borderId="0" xfId="0" applyFont="1" applyFill="1" applyBorder="1" applyAlignment="1" applyProtection="1">
      <alignment horizontal="left"/>
    </xf>
    <xf numFmtId="0" fontId="27" fillId="18" borderId="39" xfId="0" applyFont="1" applyFill="1" applyBorder="1" applyAlignment="1" applyProtection="1">
      <alignment horizontal="left"/>
    </xf>
    <xf numFmtId="0" fontId="27" fillId="18" borderId="4" xfId="0" applyFont="1" applyFill="1" applyBorder="1" applyAlignment="1" applyProtection="1">
      <alignment horizontal="left"/>
    </xf>
    <xf numFmtId="0" fontId="27" fillId="8" borderId="37" xfId="0" applyFont="1" applyFill="1" applyBorder="1" applyProtection="1"/>
    <xf numFmtId="0" fontId="27" fillId="8" borderId="0" xfId="0" applyFont="1" applyFill="1" applyBorder="1" applyProtection="1"/>
    <xf numFmtId="0" fontId="27" fillId="8" borderId="39" xfId="0" applyFont="1" applyFill="1" applyBorder="1" applyProtection="1"/>
    <xf numFmtId="0" fontId="27" fillId="8" borderId="4" xfId="0" applyFont="1" applyFill="1" applyBorder="1" applyProtection="1"/>
    <xf numFmtId="0" fontId="0" fillId="8" borderId="3" xfId="0" applyFill="1" applyBorder="1" applyProtection="1"/>
    <xf numFmtId="0" fontId="22" fillId="0" borderId="9" xfId="0" applyFont="1" applyFill="1" applyBorder="1" applyProtection="1"/>
    <xf numFmtId="0" fontId="0" fillId="22" borderId="42" xfId="0" applyFill="1" applyBorder="1" applyAlignment="1" applyProtection="1">
      <alignment horizontal="center"/>
    </xf>
    <xf numFmtId="0" fontId="42" fillId="0" borderId="0" xfId="0" applyFont="1" applyFill="1" applyProtection="1">
      <protection locked="0"/>
    </xf>
    <xf numFmtId="0" fontId="42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Font="1" applyFill="1" applyProtection="1">
      <protection locked="0"/>
    </xf>
    <xf numFmtId="0" fontId="43" fillId="0" borderId="0" xfId="0" applyFont="1" applyFill="1" applyProtection="1"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0" fontId="0" fillId="17" borderId="3" xfId="0" applyFill="1" applyBorder="1" applyProtection="1">
      <protection locked="0"/>
    </xf>
    <xf numFmtId="0" fontId="0" fillId="0" borderId="39" xfId="0" applyFill="1" applyBorder="1" applyAlignment="1" applyProtection="1">
      <alignment horizontal="center" vertical="center"/>
      <protection locked="0"/>
    </xf>
    <xf numFmtId="0" fontId="42" fillId="0" borderId="0" xfId="0" applyFont="1" applyFill="1" applyBorder="1" applyAlignment="1" applyProtection="1">
      <alignment horizontal="left" vertical="center"/>
      <protection locked="0"/>
    </xf>
    <xf numFmtId="0" fontId="42" fillId="0" borderId="0" xfId="0" applyFont="1" applyFill="1" applyBorder="1" applyAlignment="1" applyProtection="1">
      <alignment horizontal="center" vertical="center"/>
      <protection locked="0"/>
    </xf>
    <xf numFmtId="9" fontId="46" fillId="0" borderId="0" xfId="2" applyFont="1" applyFill="1" applyBorder="1" applyAlignment="1" applyProtection="1">
      <alignment horizontal="center" vertical="center"/>
      <protection locked="0"/>
    </xf>
    <xf numFmtId="165" fontId="46" fillId="0" borderId="0" xfId="2" applyNumberFormat="1" applyFont="1" applyFill="1" applyBorder="1" applyAlignment="1" applyProtection="1">
      <alignment horizontal="center" vertical="center"/>
      <protection locked="0"/>
    </xf>
    <xf numFmtId="0" fontId="45" fillId="0" borderId="0" xfId="0" applyFont="1" applyFill="1" applyBorder="1" applyAlignment="1" applyProtection="1">
      <alignment horizontal="left" vertical="center"/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27" fillId="0" borderId="0" xfId="0" applyFont="1" applyBorder="1" applyProtection="1">
      <protection locked="0"/>
    </xf>
    <xf numFmtId="0" fontId="0" fillId="0" borderId="36" xfId="0" applyBorder="1" applyProtection="1">
      <protection locked="0"/>
    </xf>
    <xf numFmtId="0" fontId="0" fillId="0" borderId="39" xfId="0" applyBorder="1" applyProtection="1">
      <protection locked="0"/>
    </xf>
    <xf numFmtId="0" fontId="0" fillId="0" borderId="40" xfId="0" applyBorder="1" applyProtection="1">
      <protection locked="0"/>
    </xf>
    <xf numFmtId="0" fontId="41" fillId="0" borderId="3" xfId="0" applyFont="1" applyBorder="1" applyAlignment="1" applyProtection="1">
      <alignment horizontal="left" vertical="center"/>
    </xf>
    <xf numFmtId="0" fontId="0" fillId="17" borderId="3" xfId="0" applyFill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44" fillId="0" borderId="3" xfId="0" applyFont="1" applyBorder="1" applyAlignment="1" applyProtection="1">
      <alignment horizontal="center" vertical="center"/>
    </xf>
    <xf numFmtId="0" fontId="52" fillId="17" borderId="3" xfId="0" applyFont="1" applyFill="1" applyBorder="1" applyAlignment="1" applyProtection="1">
      <alignment horizontal="center"/>
    </xf>
    <xf numFmtId="0" fontId="42" fillId="17" borderId="3" xfId="0" applyFont="1" applyFill="1" applyBorder="1" applyAlignment="1" applyProtection="1">
      <alignment horizontal="center" vertical="center"/>
    </xf>
    <xf numFmtId="0" fontId="48" fillId="25" borderId="51" xfId="0" applyFont="1" applyFill="1" applyBorder="1" applyAlignment="1" applyProtection="1">
      <alignment horizontal="center" textRotation="90"/>
    </xf>
    <xf numFmtId="0" fontId="49" fillId="15" borderId="51" xfId="0" applyFont="1" applyFill="1" applyBorder="1" applyAlignment="1" applyProtection="1">
      <alignment horizontal="center" vertical="center"/>
    </xf>
    <xf numFmtId="0" fontId="0" fillId="0" borderId="0" xfId="0" applyBorder="1" applyProtection="1"/>
    <xf numFmtId="0" fontId="27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23" fillId="0" borderId="0" xfId="0" applyFont="1" applyBorder="1" applyAlignment="1" applyProtection="1">
      <alignment horizontal="center"/>
    </xf>
    <xf numFmtId="0" fontId="20" fillId="8" borderId="29" xfId="0" applyNumberFormat="1" applyFont="1" applyFill="1" applyBorder="1" applyAlignment="1" applyProtection="1">
      <alignment horizontal="center"/>
      <protection locked="0"/>
    </xf>
    <xf numFmtId="0" fontId="5" fillId="8" borderId="3" xfId="0" applyFont="1" applyFill="1" applyBorder="1" applyAlignment="1" applyProtection="1">
      <alignment horizontal="left"/>
      <protection locked="0"/>
    </xf>
    <xf numFmtId="0" fontId="5" fillId="8" borderId="3" xfId="0" applyFont="1" applyFill="1" applyBorder="1" applyProtection="1">
      <protection locked="0"/>
    </xf>
    <xf numFmtId="0" fontId="5" fillId="3" borderId="3" xfId="0" applyFont="1" applyFill="1" applyBorder="1" applyAlignment="1" applyProtection="1">
      <alignment horizontal="left"/>
    </xf>
    <xf numFmtId="0" fontId="0" fillId="3" borderId="5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27" fillId="9" borderId="0" xfId="0" applyFont="1" applyFill="1" applyAlignment="1" applyProtection="1">
      <alignment horizontal="center"/>
      <protection locked="0"/>
    </xf>
    <xf numFmtId="0" fontId="3" fillId="10" borderId="5" xfId="0" applyFont="1" applyFill="1" applyBorder="1" applyAlignment="1" applyProtection="1">
      <alignment horizontal="center"/>
      <protection locked="0"/>
    </xf>
    <xf numFmtId="0" fontId="3" fillId="10" borderId="6" xfId="0" applyFont="1" applyFill="1" applyBorder="1" applyAlignment="1" applyProtection="1">
      <alignment horizontal="center"/>
      <protection locked="0"/>
    </xf>
    <xf numFmtId="0" fontId="3" fillId="10" borderId="7" xfId="0" applyFont="1" applyFill="1" applyBorder="1" applyAlignment="1" applyProtection="1">
      <alignment horizontal="center"/>
      <protection locked="0"/>
    </xf>
    <xf numFmtId="0" fontId="4" fillId="7" borderId="12" xfId="0" applyFont="1" applyFill="1" applyBorder="1" applyAlignment="1" applyProtection="1">
      <alignment horizontal="left"/>
      <protection locked="0"/>
    </xf>
    <xf numFmtId="0" fontId="4" fillId="7" borderId="3" xfId="0" applyFont="1" applyFill="1" applyBorder="1" applyAlignment="1" applyProtection="1">
      <alignment horizontal="left"/>
      <protection locked="0"/>
    </xf>
    <xf numFmtId="0" fontId="2" fillId="7" borderId="10" xfId="0" applyFont="1" applyFill="1" applyBorder="1" applyAlignment="1" applyProtection="1">
      <alignment horizontal="center"/>
      <protection locked="0"/>
    </xf>
    <xf numFmtId="0" fontId="2" fillId="7" borderId="4" xfId="0" applyFont="1" applyFill="1" applyBorder="1" applyAlignment="1" applyProtection="1">
      <alignment horizontal="center"/>
      <protection locked="0"/>
    </xf>
    <xf numFmtId="0" fontId="2" fillId="7" borderId="2" xfId="0" applyFont="1" applyFill="1" applyBorder="1" applyAlignment="1" applyProtection="1">
      <alignment horizontal="center"/>
      <protection locked="0"/>
    </xf>
    <xf numFmtId="0" fontId="5" fillId="8" borderId="3" xfId="0" applyFont="1" applyFill="1" applyBorder="1" applyAlignment="1" applyProtection="1">
      <alignment horizontal="left"/>
      <protection locked="0"/>
    </xf>
    <xf numFmtId="0" fontId="5" fillId="8" borderId="3" xfId="0" applyFont="1" applyFill="1" applyBorder="1" applyProtection="1">
      <protection locked="0"/>
    </xf>
    <xf numFmtId="0" fontId="2" fillId="7" borderId="1" xfId="0" applyFont="1" applyFill="1" applyBorder="1" applyAlignment="1" applyProtection="1">
      <alignment horizontal="center"/>
      <protection locked="0"/>
    </xf>
    <xf numFmtId="0" fontId="2" fillId="7" borderId="13" xfId="0" applyFont="1" applyFill="1" applyBorder="1" applyAlignment="1" applyProtection="1">
      <alignment horizontal="center"/>
      <protection locked="0"/>
    </xf>
    <xf numFmtId="0" fontId="4" fillId="7" borderId="12" xfId="0" applyFont="1" applyFill="1" applyBorder="1" applyProtection="1">
      <protection locked="0"/>
    </xf>
    <xf numFmtId="0" fontId="4" fillId="7" borderId="3" xfId="0" applyFont="1" applyFill="1" applyBorder="1" applyProtection="1">
      <protection locked="0"/>
    </xf>
    <xf numFmtId="0" fontId="56" fillId="28" borderId="1" xfId="0" applyFont="1" applyFill="1" applyBorder="1" applyAlignment="1" applyProtection="1">
      <alignment horizontal="center" vertical="center"/>
    </xf>
    <xf numFmtId="0" fontId="56" fillId="28" borderId="4" xfId="0" applyFont="1" applyFill="1" applyBorder="1" applyAlignment="1" applyProtection="1">
      <alignment horizontal="center" vertical="center"/>
    </xf>
    <xf numFmtId="0" fontId="56" fillId="28" borderId="2" xfId="0" applyFont="1" applyFill="1" applyBorder="1" applyAlignment="1" applyProtection="1">
      <alignment horizontal="center" vertical="center"/>
    </xf>
    <xf numFmtId="1" fontId="31" fillId="19" borderId="1" xfId="0" applyNumberFormat="1" applyFont="1" applyFill="1" applyBorder="1" applyAlignment="1" applyProtection="1">
      <alignment horizontal="center" vertical="center" shrinkToFit="1"/>
      <protection locked="0"/>
    </xf>
    <xf numFmtId="1" fontId="31" fillId="19" borderId="4" xfId="0" applyNumberFormat="1" applyFont="1" applyFill="1" applyBorder="1" applyAlignment="1" applyProtection="1">
      <alignment horizontal="center" vertical="center" shrinkToFit="1"/>
      <protection locked="0"/>
    </xf>
    <xf numFmtId="1" fontId="31" fillId="19" borderId="2" xfId="0" applyNumberFormat="1" applyFont="1" applyFill="1" applyBorder="1" applyAlignment="1" applyProtection="1">
      <alignment horizontal="center" vertical="center" shrinkToFit="1"/>
      <protection locked="0"/>
    </xf>
    <xf numFmtId="0" fontId="29" fillId="3" borderId="1" xfId="0" applyFont="1" applyFill="1" applyBorder="1" applyAlignment="1" applyProtection="1">
      <alignment horizontal="center"/>
      <protection locked="0"/>
    </xf>
    <xf numFmtId="0" fontId="29" fillId="3" borderId="4" xfId="0" applyFont="1" applyFill="1" applyBorder="1" applyAlignment="1" applyProtection="1">
      <alignment horizontal="center"/>
      <protection locked="0"/>
    </xf>
    <xf numFmtId="0" fontId="29" fillId="3" borderId="2" xfId="0" applyFont="1" applyFill="1" applyBorder="1" applyAlignment="1" applyProtection="1">
      <alignment horizontal="center"/>
      <protection locked="0"/>
    </xf>
    <xf numFmtId="0" fontId="29" fillId="0" borderId="35" xfId="0" applyFont="1" applyFill="1" applyBorder="1" applyAlignment="1" applyProtection="1">
      <alignment horizontal="left" vertical="top" wrapText="1"/>
      <protection locked="0"/>
    </xf>
    <xf numFmtId="0" fontId="29" fillId="0" borderId="37" xfId="0" applyFont="1" applyFill="1" applyBorder="1" applyAlignment="1" applyProtection="1">
      <alignment horizontal="left" vertical="top" wrapText="1"/>
      <protection locked="0"/>
    </xf>
    <xf numFmtId="0" fontId="29" fillId="0" borderId="38" xfId="0" applyFont="1" applyFill="1" applyBorder="1" applyAlignment="1" applyProtection="1">
      <alignment horizontal="left" vertical="top" wrapText="1"/>
      <protection locked="0"/>
    </xf>
    <xf numFmtId="0" fontId="29" fillId="0" borderId="24" xfId="0" applyFont="1" applyFill="1" applyBorder="1" applyAlignment="1" applyProtection="1">
      <alignment horizontal="left" vertical="top" wrapText="1"/>
      <protection locked="0"/>
    </xf>
    <xf numFmtId="0" fontId="29" fillId="0" borderId="0" xfId="0" applyFont="1" applyFill="1" applyBorder="1" applyAlignment="1" applyProtection="1">
      <alignment horizontal="left" vertical="top" wrapText="1"/>
      <protection locked="0"/>
    </xf>
    <xf numFmtId="0" fontId="29" fillId="0" borderId="25" xfId="0" applyFont="1" applyFill="1" applyBorder="1" applyAlignment="1" applyProtection="1">
      <alignment horizontal="left" vertical="top" wrapText="1"/>
      <protection locked="0"/>
    </xf>
    <xf numFmtId="0" fontId="29" fillId="0" borderId="36" xfId="0" applyFont="1" applyFill="1" applyBorder="1" applyAlignment="1" applyProtection="1">
      <alignment horizontal="left" vertical="top" wrapText="1"/>
      <protection locked="0"/>
    </xf>
    <xf numFmtId="0" fontId="29" fillId="0" borderId="39" xfId="0" applyFont="1" applyFill="1" applyBorder="1" applyAlignment="1" applyProtection="1">
      <alignment horizontal="left" vertical="top" wrapText="1"/>
      <protection locked="0"/>
    </xf>
    <xf numFmtId="0" fontId="29" fillId="0" borderId="40" xfId="0" applyFont="1" applyFill="1" applyBorder="1" applyAlignment="1" applyProtection="1">
      <alignment horizontal="left" vertical="top" wrapText="1"/>
      <protection locked="0"/>
    </xf>
    <xf numFmtId="0" fontId="0" fillId="20" borderId="24" xfId="0" applyFont="1" applyFill="1" applyBorder="1" applyProtection="1">
      <protection locked="0"/>
    </xf>
    <xf numFmtId="0" fontId="0" fillId="20" borderId="0" xfId="0" applyFont="1" applyFill="1" applyBorder="1" applyProtection="1">
      <protection locked="0"/>
    </xf>
    <xf numFmtId="0" fontId="0" fillId="20" borderId="25" xfId="0" applyFont="1" applyFill="1" applyBorder="1" applyProtection="1">
      <protection locked="0"/>
    </xf>
    <xf numFmtId="14" fontId="17" fillId="20" borderId="24" xfId="0" applyNumberFormat="1" applyFont="1" applyFill="1" applyBorder="1" applyAlignment="1" applyProtection="1">
      <alignment horizontal="center"/>
    </xf>
    <xf numFmtId="14" fontId="17" fillId="20" borderId="0" xfId="0" applyNumberFormat="1" applyFont="1" applyFill="1" applyBorder="1" applyAlignment="1" applyProtection="1">
      <alignment horizontal="center"/>
    </xf>
    <xf numFmtId="14" fontId="17" fillId="20" borderId="25" xfId="0" applyNumberFormat="1" applyFont="1" applyFill="1" applyBorder="1" applyAlignment="1" applyProtection="1">
      <alignment horizontal="center"/>
    </xf>
    <xf numFmtId="0" fontId="29" fillId="20" borderId="24" xfId="0" applyFont="1" applyFill="1" applyBorder="1" applyAlignment="1" applyProtection="1">
      <alignment horizontal="center"/>
    </xf>
    <xf numFmtId="0" fontId="29" fillId="20" borderId="0" xfId="0" applyFont="1" applyFill="1" applyBorder="1" applyAlignment="1" applyProtection="1">
      <alignment horizontal="center"/>
    </xf>
    <xf numFmtId="0" fontId="29" fillId="20" borderId="25" xfId="0" applyFont="1" applyFill="1" applyBorder="1" applyAlignment="1" applyProtection="1">
      <alignment horizontal="center"/>
    </xf>
    <xf numFmtId="0" fontId="29" fillId="20" borderId="36" xfId="0" applyFont="1" applyFill="1" applyBorder="1" applyAlignment="1" applyProtection="1">
      <alignment horizontal="center" vertical="center"/>
    </xf>
    <xf numFmtId="0" fontId="29" fillId="20" borderId="39" xfId="0" applyFont="1" applyFill="1" applyBorder="1" applyAlignment="1" applyProtection="1">
      <alignment horizontal="center" vertical="center"/>
    </xf>
    <xf numFmtId="0" fontId="29" fillId="20" borderId="40" xfId="0" applyFont="1" applyFill="1" applyBorder="1" applyAlignment="1" applyProtection="1">
      <alignment horizontal="center" vertical="center"/>
    </xf>
    <xf numFmtId="0" fontId="30" fillId="0" borderId="41" xfId="0" applyFont="1" applyBorder="1" applyAlignment="1" applyProtection="1">
      <alignment horizontal="center" textRotation="90"/>
      <protection locked="0"/>
    </xf>
    <xf numFmtId="0" fontId="30" fillId="0" borderId="42" xfId="0" applyFont="1" applyBorder="1" applyAlignment="1" applyProtection="1">
      <alignment horizontal="center" textRotation="90"/>
      <protection locked="0"/>
    </xf>
    <xf numFmtId="0" fontId="0" fillId="14" borderId="35" xfId="0" applyFill="1" applyBorder="1" applyAlignment="1" applyProtection="1">
      <alignment horizontal="center"/>
      <protection locked="0"/>
    </xf>
    <xf numFmtId="0" fontId="0" fillId="14" borderId="37" xfId="0" applyFill="1" applyBorder="1" applyAlignment="1" applyProtection="1">
      <alignment horizontal="center"/>
      <protection locked="0"/>
    </xf>
    <xf numFmtId="0" fontId="0" fillId="14" borderId="38" xfId="0" applyFill="1" applyBorder="1" applyAlignment="1" applyProtection="1">
      <alignment horizontal="center"/>
      <protection locked="0"/>
    </xf>
    <xf numFmtId="0" fontId="32" fillId="22" borderId="21" xfId="0" applyFont="1" applyFill="1" applyBorder="1" applyAlignment="1" applyProtection="1">
      <alignment horizontal="right" vertical="center"/>
      <protection locked="0"/>
    </xf>
    <xf numFmtId="0" fontId="32" fillId="22" borderId="23" xfId="0" applyFont="1" applyFill="1" applyBorder="1" applyAlignment="1" applyProtection="1">
      <alignment horizontal="right" vertical="center"/>
      <protection locked="0"/>
    </xf>
    <xf numFmtId="0" fontId="32" fillId="22" borderId="22" xfId="0" applyFont="1" applyFill="1" applyBorder="1" applyAlignment="1" applyProtection="1">
      <alignment horizontal="right" vertical="center"/>
      <protection locked="0"/>
    </xf>
    <xf numFmtId="0" fontId="10" fillId="11" borderId="21" xfId="0" applyFont="1" applyFill="1" applyBorder="1" applyAlignment="1" applyProtection="1">
      <alignment horizontal="center" vertical="center" wrapText="1"/>
      <protection locked="0"/>
    </xf>
    <xf numFmtId="0" fontId="10" fillId="11" borderId="22" xfId="0" applyFont="1" applyFill="1" applyBorder="1" applyAlignment="1" applyProtection="1">
      <alignment horizontal="center" vertical="center" wrapText="1"/>
      <protection locked="0"/>
    </xf>
    <xf numFmtId="0" fontId="11" fillId="22" borderId="21" xfId="0" applyFont="1" applyFill="1" applyBorder="1" applyAlignment="1" applyProtection="1">
      <alignment horizontal="right" vertical="center" wrapText="1"/>
      <protection locked="0"/>
    </xf>
    <xf numFmtId="0" fontId="11" fillId="22" borderId="23" xfId="0" applyFont="1" applyFill="1" applyBorder="1" applyAlignment="1" applyProtection="1">
      <alignment horizontal="right" vertical="center" wrapText="1"/>
      <protection locked="0"/>
    </xf>
    <xf numFmtId="0" fontId="11" fillId="22" borderId="22" xfId="0" applyFont="1" applyFill="1" applyBorder="1" applyAlignment="1" applyProtection="1">
      <alignment horizontal="right" vertical="center" wrapText="1"/>
      <protection locked="0"/>
    </xf>
    <xf numFmtId="0" fontId="15" fillId="2" borderId="26" xfId="0" applyFont="1" applyFill="1" applyBorder="1" applyAlignment="1" applyProtection="1">
      <alignment horizontal="center" textRotation="90" wrapText="1"/>
      <protection locked="0"/>
    </xf>
    <xf numFmtId="0" fontId="15" fillId="2" borderId="27" xfId="0" applyFont="1" applyFill="1" applyBorder="1" applyAlignment="1" applyProtection="1">
      <alignment horizontal="center" textRotation="90" wrapText="1"/>
      <protection locked="0"/>
    </xf>
    <xf numFmtId="0" fontId="15" fillId="9" borderId="10" xfId="0" applyFont="1" applyFill="1" applyBorder="1" applyAlignment="1" applyProtection="1">
      <alignment horizontal="center" wrapText="1"/>
      <protection locked="0"/>
    </xf>
    <xf numFmtId="0" fontId="15" fillId="9" borderId="2" xfId="0" applyFont="1" applyFill="1" applyBorder="1" applyAlignment="1" applyProtection="1">
      <alignment horizontal="center" wrapText="1"/>
      <protection locked="0"/>
    </xf>
    <xf numFmtId="0" fontId="15" fillId="0" borderId="10" xfId="0" applyFont="1" applyFill="1" applyBorder="1" applyAlignment="1" applyProtection="1">
      <alignment horizontal="center" wrapText="1"/>
      <protection locked="0"/>
    </xf>
    <xf numFmtId="0" fontId="15" fillId="0" borderId="2" xfId="0" applyFont="1" applyFill="1" applyBorder="1" applyAlignment="1" applyProtection="1">
      <alignment horizontal="center" wrapText="1"/>
      <protection locked="0"/>
    </xf>
    <xf numFmtId="0" fontId="0" fillId="14" borderId="36" xfId="0" applyFill="1" applyBorder="1" applyAlignment="1" applyProtection="1">
      <alignment horizontal="center"/>
      <protection locked="0"/>
    </xf>
    <xf numFmtId="0" fontId="0" fillId="14" borderId="39" xfId="0" applyFill="1" applyBorder="1" applyAlignment="1" applyProtection="1">
      <alignment horizontal="center"/>
      <protection locked="0"/>
    </xf>
    <xf numFmtId="0" fontId="15" fillId="9" borderId="33" xfId="0" applyFont="1" applyFill="1" applyBorder="1" applyAlignment="1" applyProtection="1">
      <alignment horizontal="center" wrapText="1"/>
      <protection locked="0"/>
    </xf>
    <xf numFmtId="0" fontId="15" fillId="9" borderId="34" xfId="0" applyFont="1" applyFill="1" applyBorder="1" applyAlignment="1" applyProtection="1">
      <alignment horizontal="center" wrapText="1"/>
      <protection locked="0"/>
    </xf>
    <xf numFmtId="14" fontId="22" fillId="0" borderId="0" xfId="0" applyNumberFormat="1" applyFont="1" applyFill="1" applyBorder="1" applyAlignment="1" applyProtection="1">
      <alignment horizontal="center"/>
    </xf>
    <xf numFmtId="0" fontId="22" fillId="0" borderId="0" xfId="0" applyFont="1" applyFill="1" applyBorder="1" applyAlignment="1" applyProtection="1">
      <alignment horizontal="center"/>
    </xf>
    <xf numFmtId="0" fontId="23" fillId="21" borderId="0" xfId="0" applyFont="1" applyFill="1" applyBorder="1" applyAlignment="1" applyProtection="1">
      <alignment horizontal="left"/>
      <protection locked="0"/>
    </xf>
    <xf numFmtId="0" fontId="23" fillId="21" borderId="8" xfId="0" applyFont="1" applyFill="1" applyBorder="1" applyAlignment="1" applyProtection="1">
      <alignment horizontal="left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23" fillId="21" borderId="0" xfId="0" applyFont="1" applyFill="1" applyBorder="1" applyAlignment="1" applyProtection="1">
      <alignment horizontal="center"/>
      <protection locked="0"/>
    </xf>
    <xf numFmtId="0" fontId="0" fillId="18" borderId="1" xfId="0" applyFill="1" applyBorder="1" applyAlignment="1" applyProtection="1">
      <alignment horizontal="center"/>
      <protection locked="0"/>
    </xf>
    <xf numFmtId="0" fontId="0" fillId="18" borderId="4" xfId="0" applyFill="1" applyBorder="1" applyAlignment="1" applyProtection="1">
      <alignment horizontal="center"/>
      <protection locked="0"/>
    </xf>
    <xf numFmtId="0" fontId="27" fillId="0" borderId="49" xfId="0" applyFont="1" applyBorder="1" applyAlignment="1" applyProtection="1">
      <alignment horizontal="right"/>
      <protection locked="0"/>
    </xf>
    <xf numFmtId="0" fontId="0" fillId="18" borderId="37" xfId="0" applyFill="1" applyBorder="1" applyProtection="1">
      <protection locked="0"/>
    </xf>
    <xf numFmtId="0" fontId="0" fillId="18" borderId="0" xfId="0" applyFill="1" applyBorder="1" applyProtection="1">
      <protection locked="0"/>
    </xf>
    <xf numFmtId="0" fontId="0" fillId="18" borderId="39" xfId="0" applyFill="1" applyBorder="1" applyProtection="1">
      <protection locked="0"/>
    </xf>
    <xf numFmtId="0" fontId="37" fillId="13" borderId="1" xfId="0" applyFont="1" applyFill="1" applyBorder="1" applyAlignment="1" applyProtection="1">
      <alignment horizontal="left" vertical="center"/>
      <protection locked="0"/>
    </xf>
    <xf numFmtId="0" fontId="37" fillId="13" borderId="4" xfId="0" applyFont="1" applyFill="1" applyBorder="1" applyAlignment="1" applyProtection="1">
      <alignment horizontal="left" vertical="center"/>
      <protection locked="0"/>
    </xf>
    <xf numFmtId="0" fontId="37" fillId="13" borderId="2" xfId="0" applyFont="1" applyFill="1" applyBorder="1" applyAlignment="1" applyProtection="1">
      <alignment horizontal="left" vertical="center"/>
      <protection locked="0"/>
    </xf>
    <xf numFmtId="0" fontId="38" fillId="14" borderId="1" xfId="0" applyNumberFormat="1" applyFont="1" applyFill="1" applyBorder="1" applyAlignment="1" applyProtection="1">
      <alignment vertical="center" wrapText="1"/>
      <protection locked="0"/>
    </xf>
    <xf numFmtId="0" fontId="38" fillId="14" borderId="4" xfId="0" applyNumberFormat="1" applyFont="1" applyFill="1" applyBorder="1" applyAlignment="1" applyProtection="1">
      <alignment vertical="center" wrapText="1"/>
      <protection locked="0"/>
    </xf>
    <xf numFmtId="0" fontId="38" fillId="14" borderId="2" xfId="0" applyNumberFormat="1" applyFont="1" applyFill="1" applyBorder="1" applyAlignment="1" applyProtection="1">
      <alignment vertical="center" wrapText="1"/>
      <protection locked="0"/>
    </xf>
    <xf numFmtId="0" fontId="39" fillId="14" borderId="1" xfId="0" applyNumberFormat="1" applyFont="1" applyFill="1" applyBorder="1" applyAlignment="1" applyProtection="1">
      <alignment vertical="center" wrapText="1"/>
      <protection locked="0"/>
    </xf>
    <xf numFmtId="0" fontId="39" fillId="14" borderId="4" xfId="0" applyNumberFormat="1" applyFont="1" applyFill="1" applyBorder="1" applyAlignment="1" applyProtection="1">
      <alignment vertical="center"/>
      <protection locked="0"/>
    </xf>
    <xf numFmtId="0" fontId="39" fillId="14" borderId="2" xfId="0" applyNumberFormat="1" applyFont="1" applyFill="1" applyBorder="1" applyAlignment="1" applyProtection="1">
      <alignment vertical="center"/>
      <protection locked="0"/>
    </xf>
    <xf numFmtId="0" fontId="39" fillId="14" borderId="36" xfId="0" applyNumberFormat="1" applyFont="1" applyFill="1" applyBorder="1" applyAlignment="1" applyProtection="1">
      <alignment vertical="center"/>
      <protection locked="0"/>
    </xf>
    <xf numFmtId="0" fontId="39" fillId="14" borderId="39" xfId="0" applyNumberFormat="1" applyFont="1" applyFill="1" applyBorder="1" applyAlignment="1" applyProtection="1">
      <alignment vertical="center"/>
      <protection locked="0"/>
    </xf>
    <xf numFmtId="0" fontId="39" fillId="14" borderId="40" xfId="0" applyNumberFormat="1" applyFont="1" applyFill="1" applyBorder="1" applyAlignment="1" applyProtection="1">
      <alignment vertical="center"/>
      <protection locked="0"/>
    </xf>
    <xf numFmtId="0" fontId="56" fillId="28" borderId="1" xfId="0" applyFont="1" applyFill="1" applyBorder="1" applyAlignment="1" applyProtection="1">
      <alignment horizontal="center" vertical="center"/>
      <protection locked="0"/>
    </xf>
    <xf numFmtId="0" fontId="56" fillId="28" borderId="4" xfId="0" applyFont="1" applyFill="1" applyBorder="1" applyAlignment="1" applyProtection="1">
      <alignment horizontal="center" vertical="center"/>
      <protection locked="0"/>
    </xf>
    <xf numFmtId="0" fontId="56" fillId="28" borderId="2" xfId="0" applyFont="1" applyFill="1" applyBorder="1" applyAlignment="1" applyProtection="1">
      <alignment horizontal="center" vertical="center"/>
      <protection locked="0"/>
    </xf>
    <xf numFmtId="0" fontId="32" fillId="22" borderId="21" xfId="0" applyFont="1" applyFill="1" applyBorder="1" applyAlignment="1" applyProtection="1">
      <alignment horizontal="center" vertical="center"/>
      <protection locked="0"/>
    </xf>
    <xf numFmtId="0" fontId="32" fillId="22" borderId="23" xfId="0" applyFont="1" applyFill="1" applyBorder="1" applyAlignment="1" applyProtection="1">
      <alignment horizontal="center" vertical="center"/>
      <protection locked="0"/>
    </xf>
    <xf numFmtId="0" fontId="32" fillId="22" borderId="22" xfId="0" applyFont="1" applyFill="1" applyBorder="1" applyAlignment="1" applyProtection="1">
      <alignment horizontal="center" vertical="center"/>
      <protection locked="0"/>
    </xf>
    <xf numFmtId="0" fontId="29" fillId="20" borderId="36" xfId="0" applyFont="1" applyFill="1" applyBorder="1" applyAlignment="1" applyProtection="1">
      <alignment horizontal="center" vertical="center"/>
      <protection locked="0"/>
    </xf>
    <xf numFmtId="0" fontId="29" fillId="20" borderId="39" xfId="0" applyFont="1" applyFill="1" applyBorder="1" applyAlignment="1" applyProtection="1">
      <alignment horizontal="center" vertical="center"/>
      <protection locked="0"/>
    </xf>
    <xf numFmtId="0" fontId="29" fillId="20" borderId="40" xfId="0" applyFont="1" applyFill="1" applyBorder="1" applyAlignment="1" applyProtection="1">
      <alignment horizontal="center" vertical="center"/>
      <protection locked="0"/>
    </xf>
    <xf numFmtId="14" fontId="0" fillId="0" borderId="0" xfId="0" applyNumberFormat="1" applyBorder="1" applyAlignment="1" applyProtection="1">
      <alignment horizontal="center"/>
    </xf>
    <xf numFmtId="0" fontId="55" fillId="28" borderId="1" xfId="0" applyFont="1" applyFill="1" applyBorder="1" applyAlignment="1" applyProtection="1">
      <alignment horizontal="center" vertical="center"/>
      <protection locked="0"/>
    </xf>
    <xf numFmtId="0" fontId="55" fillId="28" borderId="4" xfId="0" applyFont="1" applyFill="1" applyBorder="1" applyAlignment="1" applyProtection="1">
      <alignment horizontal="center" vertical="center"/>
      <protection locked="0"/>
    </xf>
    <xf numFmtId="0" fontId="55" fillId="28" borderId="2" xfId="0" applyFont="1" applyFill="1" applyBorder="1" applyAlignment="1" applyProtection="1">
      <alignment horizontal="center" vertical="center"/>
      <protection locked="0"/>
    </xf>
    <xf numFmtId="0" fontId="1" fillId="15" borderId="3" xfId="0" applyFont="1" applyFill="1" applyBorder="1" applyAlignment="1" applyProtection="1">
      <alignment horizontal="left" vertical="center" wrapText="1"/>
      <protection locked="0"/>
    </xf>
    <xf numFmtId="0" fontId="0" fillId="15" borderId="3" xfId="0" applyFill="1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/>
      <protection locked="0"/>
    </xf>
    <xf numFmtId="0" fontId="38" fillId="0" borderId="1" xfId="0" applyFont="1" applyBorder="1" applyAlignment="1" applyProtection="1">
      <alignment horizontal="right" vertical="center"/>
    </xf>
    <xf numFmtId="0" fontId="38" fillId="0" borderId="4" xfId="0" applyFont="1" applyBorder="1" applyAlignment="1" applyProtection="1">
      <alignment horizontal="right" vertical="center"/>
    </xf>
    <xf numFmtId="0" fontId="27" fillId="15" borderId="3" xfId="0" applyFont="1" applyFill="1" applyBorder="1" applyAlignment="1" applyProtection="1">
      <alignment horizontal="center" vertical="center"/>
      <protection locked="0"/>
    </xf>
    <xf numFmtId="0" fontId="50" fillId="17" borderId="35" xfId="0" applyFont="1" applyFill="1" applyBorder="1" applyAlignment="1" applyProtection="1">
      <alignment horizontal="center" textRotation="90" wrapText="1"/>
      <protection locked="0"/>
    </xf>
    <xf numFmtId="0" fontId="50" fillId="17" borderId="38" xfId="0" applyFont="1" applyFill="1" applyBorder="1" applyAlignment="1" applyProtection="1">
      <alignment horizontal="center" textRotation="90" wrapText="1"/>
      <protection locked="0"/>
    </xf>
    <xf numFmtId="0" fontId="50" fillId="17" borderId="24" xfId="0" applyFont="1" applyFill="1" applyBorder="1" applyAlignment="1" applyProtection="1">
      <alignment horizontal="center" textRotation="90" wrapText="1"/>
      <protection locked="0"/>
    </xf>
    <xf numFmtId="0" fontId="50" fillId="17" borderId="25" xfId="0" applyFont="1" applyFill="1" applyBorder="1" applyAlignment="1" applyProtection="1">
      <alignment horizontal="center" textRotation="90" wrapText="1"/>
      <protection locked="0"/>
    </xf>
    <xf numFmtId="0" fontId="50" fillId="17" borderId="36" xfId="0" applyFont="1" applyFill="1" applyBorder="1" applyAlignment="1" applyProtection="1">
      <alignment horizontal="center" textRotation="90" wrapText="1"/>
      <protection locked="0"/>
    </xf>
    <xf numFmtId="0" fontId="50" fillId="17" borderId="40" xfId="0" applyFont="1" applyFill="1" applyBorder="1" applyAlignment="1" applyProtection="1">
      <alignment horizontal="center" textRotation="90" wrapText="1"/>
      <protection locked="0"/>
    </xf>
    <xf numFmtId="0" fontId="51" fillId="17" borderId="35" xfId="0" applyFont="1" applyFill="1" applyBorder="1" applyAlignment="1" applyProtection="1">
      <alignment horizontal="center" textRotation="90" wrapText="1"/>
      <protection locked="0"/>
    </xf>
    <xf numFmtId="0" fontId="51" fillId="17" borderId="37" xfId="0" applyFont="1" applyFill="1" applyBorder="1" applyAlignment="1" applyProtection="1">
      <alignment horizontal="center" textRotation="90" wrapText="1"/>
      <protection locked="0"/>
    </xf>
    <xf numFmtId="0" fontId="51" fillId="17" borderId="38" xfId="0" applyFont="1" applyFill="1" applyBorder="1" applyAlignment="1" applyProtection="1">
      <alignment horizontal="center" textRotation="90" wrapText="1"/>
      <protection locked="0"/>
    </xf>
    <xf numFmtId="0" fontId="51" fillId="17" borderId="24" xfId="0" applyFont="1" applyFill="1" applyBorder="1" applyAlignment="1" applyProtection="1">
      <alignment horizontal="center" textRotation="90" wrapText="1"/>
      <protection locked="0"/>
    </xf>
    <xf numFmtId="0" fontId="51" fillId="17" borderId="0" xfId="0" applyFont="1" applyFill="1" applyBorder="1" applyAlignment="1" applyProtection="1">
      <alignment horizontal="center" textRotation="90" wrapText="1"/>
      <protection locked="0"/>
    </xf>
    <xf numFmtId="0" fontId="51" fillId="17" borderId="25" xfId="0" applyFont="1" applyFill="1" applyBorder="1" applyAlignment="1" applyProtection="1">
      <alignment horizontal="center" textRotation="90" wrapText="1"/>
      <protection locked="0"/>
    </xf>
    <xf numFmtId="0" fontId="51" fillId="17" borderId="36" xfId="0" applyFont="1" applyFill="1" applyBorder="1" applyAlignment="1" applyProtection="1">
      <alignment horizontal="center" textRotation="90" wrapText="1"/>
      <protection locked="0"/>
    </xf>
    <xf numFmtId="0" fontId="51" fillId="17" borderId="39" xfId="0" applyFont="1" applyFill="1" applyBorder="1" applyAlignment="1" applyProtection="1">
      <alignment horizontal="center" textRotation="90" wrapText="1"/>
      <protection locked="0"/>
    </xf>
    <xf numFmtId="0" fontId="51" fillId="17" borderId="40" xfId="0" applyFont="1" applyFill="1" applyBorder="1" applyAlignment="1" applyProtection="1">
      <alignment horizontal="center" textRotation="90" wrapText="1"/>
      <protection locked="0"/>
    </xf>
    <xf numFmtId="0" fontId="23" fillId="15" borderId="1" xfId="0" applyFont="1" applyFill="1" applyBorder="1" applyAlignment="1" applyProtection="1">
      <alignment horizontal="center"/>
      <protection locked="0"/>
    </xf>
    <xf numFmtId="0" fontId="23" fillId="15" borderId="4" xfId="0" applyFont="1" applyFill="1" applyBorder="1" applyAlignment="1" applyProtection="1">
      <alignment horizontal="center"/>
      <protection locked="0"/>
    </xf>
    <xf numFmtId="0" fontId="23" fillId="15" borderId="2" xfId="0" applyFont="1" applyFill="1" applyBorder="1" applyAlignment="1" applyProtection="1">
      <alignment horizontal="center"/>
      <protection locked="0"/>
    </xf>
    <xf numFmtId="0" fontId="27" fillId="17" borderId="3" xfId="0" applyFont="1" applyFill="1" applyBorder="1" applyAlignment="1" applyProtection="1">
      <alignment horizontal="center" vertical="center" textRotation="90" wrapText="1"/>
      <protection locked="0"/>
    </xf>
    <xf numFmtId="0" fontId="27" fillId="17" borderId="35" xfId="0" applyFont="1" applyFill="1" applyBorder="1" applyAlignment="1" applyProtection="1">
      <alignment horizontal="center" vertical="center" wrapText="1"/>
      <protection locked="0"/>
    </xf>
    <xf numFmtId="0" fontId="27" fillId="17" borderId="38" xfId="0" applyFont="1" applyFill="1" applyBorder="1" applyAlignment="1" applyProtection="1">
      <alignment horizontal="center" vertical="center" wrapText="1"/>
      <protection locked="0"/>
    </xf>
    <xf numFmtId="0" fontId="27" fillId="17" borderId="36" xfId="0" applyFont="1" applyFill="1" applyBorder="1" applyAlignment="1" applyProtection="1">
      <alignment horizontal="center" vertical="center" wrapText="1"/>
      <protection locked="0"/>
    </xf>
    <xf numFmtId="0" fontId="27" fillId="17" borderId="40" xfId="0" applyFont="1" applyFill="1" applyBorder="1" applyAlignment="1" applyProtection="1">
      <alignment horizontal="center" vertical="center" wrapText="1"/>
      <protection locked="0"/>
    </xf>
    <xf numFmtId="0" fontId="50" fillId="17" borderId="3" xfId="0" applyFont="1" applyFill="1" applyBorder="1" applyAlignment="1" applyProtection="1">
      <alignment horizontal="center" vertical="center" wrapText="1"/>
      <protection locked="0"/>
    </xf>
    <xf numFmtId="0" fontId="41" fillId="0" borderId="3" xfId="0" applyFont="1" applyBorder="1" applyAlignment="1" applyProtection="1">
      <alignment horizontal="right" vertical="center"/>
      <protection locked="0"/>
    </xf>
    <xf numFmtId="0" fontId="41" fillId="0" borderId="3" xfId="0" applyFont="1" applyBorder="1" applyAlignment="1" applyProtection="1">
      <alignment horizontal="right" vertical="center"/>
    </xf>
    <xf numFmtId="0" fontId="41" fillId="25" borderId="1" xfId="0" applyFont="1" applyFill="1" applyBorder="1" applyAlignment="1" applyProtection="1">
      <alignment horizontal="left" vertical="center"/>
    </xf>
    <xf numFmtId="0" fontId="41" fillId="25" borderId="4" xfId="0" applyFont="1" applyFill="1" applyBorder="1" applyAlignment="1" applyProtection="1">
      <alignment horizontal="left" vertical="center"/>
    </xf>
    <xf numFmtId="0" fontId="41" fillId="25" borderId="2" xfId="0" applyFont="1" applyFill="1" applyBorder="1" applyAlignment="1" applyProtection="1">
      <alignment horizontal="left" vertical="center"/>
    </xf>
    <xf numFmtId="0" fontId="38" fillId="26" borderId="35" xfId="0" applyFont="1" applyFill="1" applyBorder="1" applyAlignment="1" applyProtection="1">
      <alignment horizontal="center" vertical="center"/>
    </xf>
    <xf numFmtId="0" fontId="38" fillId="26" borderId="37" xfId="0" applyFont="1" applyFill="1" applyBorder="1" applyAlignment="1" applyProtection="1">
      <alignment horizontal="center" vertical="center"/>
    </xf>
    <xf numFmtId="0" fontId="38" fillId="26" borderId="38" xfId="0" applyFont="1" applyFill="1" applyBorder="1" applyAlignment="1" applyProtection="1">
      <alignment horizontal="center" vertical="center"/>
    </xf>
    <xf numFmtId="14" fontId="38" fillId="26" borderId="36" xfId="0" applyNumberFormat="1" applyFont="1" applyFill="1" applyBorder="1" applyAlignment="1" applyProtection="1">
      <alignment horizontal="center" vertical="center"/>
    </xf>
    <xf numFmtId="14" fontId="38" fillId="26" borderId="39" xfId="0" applyNumberFormat="1" applyFont="1" applyFill="1" applyBorder="1" applyAlignment="1" applyProtection="1">
      <alignment horizontal="center" vertical="center"/>
    </xf>
    <xf numFmtId="14" fontId="38" fillId="26" borderId="40" xfId="0" applyNumberFormat="1" applyFont="1" applyFill="1" applyBorder="1" applyAlignment="1" applyProtection="1">
      <alignment horizontal="center" vertical="center"/>
    </xf>
    <xf numFmtId="0" fontId="0" fillId="17" borderId="1" xfId="0" applyFill="1" applyBorder="1" applyAlignment="1" applyProtection="1">
      <alignment horizontal="left" vertical="center"/>
    </xf>
    <xf numFmtId="0" fontId="0" fillId="17" borderId="2" xfId="0" applyFill="1" applyBorder="1" applyAlignment="1" applyProtection="1">
      <alignment horizontal="left" vertical="center"/>
    </xf>
    <xf numFmtId="0" fontId="38" fillId="0" borderId="1" xfId="0" applyFont="1" applyBorder="1" applyAlignment="1" applyProtection="1">
      <alignment horizontal="center" vertical="center"/>
    </xf>
    <xf numFmtId="0" fontId="38" fillId="0" borderId="4" xfId="0" applyFont="1" applyBorder="1" applyAlignment="1" applyProtection="1">
      <alignment horizontal="center" vertical="center"/>
    </xf>
    <xf numFmtId="0" fontId="38" fillId="0" borderId="2" xfId="0" applyFont="1" applyBorder="1" applyAlignment="1" applyProtection="1">
      <alignment horizontal="center" vertical="center"/>
    </xf>
    <xf numFmtId="0" fontId="32" fillId="17" borderId="17" xfId="0" applyFont="1" applyFill="1" applyBorder="1" applyAlignment="1" applyProtection="1">
      <alignment horizontal="center" textRotation="90" wrapText="1"/>
      <protection locked="0"/>
    </xf>
    <xf numFmtId="0" fontId="32" fillId="17" borderId="18" xfId="0" applyFont="1" applyFill="1" applyBorder="1" applyAlignment="1" applyProtection="1">
      <alignment horizontal="center" textRotation="90" wrapText="1"/>
      <protection locked="0"/>
    </xf>
    <xf numFmtId="0" fontId="27" fillId="17" borderId="37" xfId="0" applyFont="1" applyFill="1" applyBorder="1" applyAlignment="1" applyProtection="1">
      <alignment horizontal="center" vertical="center" wrapText="1"/>
      <protection locked="0"/>
    </xf>
    <xf numFmtId="0" fontId="27" fillId="17" borderId="24" xfId="0" applyFont="1" applyFill="1" applyBorder="1" applyAlignment="1" applyProtection="1">
      <alignment horizontal="center" vertical="center" wrapText="1"/>
      <protection locked="0"/>
    </xf>
    <xf numFmtId="0" fontId="27" fillId="17" borderId="0" xfId="0" applyFont="1" applyFill="1" applyBorder="1" applyAlignment="1" applyProtection="1">
      <alignment horizontal="center" vertical="center" wrapText="1"/>
      <protection locked="0"/>
    </xf>
    <xf numFmtId="0" fontId="27" fillId="17" borderId="25" xfId="0" applyFont="1" applyFill="1" applyBorder="1" applyAlignment="1" applyProtection="1">
      <alignment horizontal="center" vertical="center" wrapText="1"/>
      <protection locked="0"/>
    </xf>
    <xf numFmtId="0" fontId="27" fillId="17" borderId="39" xfId="0" applyFont="1" applyFill="1" applyBorder="1" applyAlignment="1" applyProtection="1">
      <alignment horizontal="center" vertical="center" wrapText="1"/>
      <protection locked="0"/>
    </xf>
    <xf numFmtId="0" fontId="45" fillId="15" borderId="3" xfId="0" applyFont="1" applyFill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</xf>
    <xf numFmtId="0" fontId="0" fillId="0" borderId="2" xfId="0" applyBorder="1" applyAlignment="1" applyProtection="1">
      <alignment horizontal="left" vertical="center"/>
    </xf>
    <xf numFmtId="0" fontId="44" fillId="0" borderId="1" xfId="0" applyFont="1" applyBorder="1" applyAlignment="1" applyProtection="1">
      <alignment horizontal="center" vertical="center"/>
    </xf>
    <xf numFmtId="0" fontId="44" fillId="0" borderId="2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165" fontId="0" fillId="0" borderId="1" xfId="2" applyNumberFormat="1" applyFont="1" applyBorder="1" applyAlignment="1" applyProtection="1">
      <alignment horizontal="center" vertical="center"/>
    </xf>
    <xf numFmtId="165" fontId="0" fillId="0" borderId="4" xfId="2" applyNumberFormat="1" applyFont="1" applyBorder="1" applyAlignment="1" applyProtection="1">
      <alignment horizontal="center" vertical="center"/>
    </xf>
    <xf numFmtId="165" fontId="0" fillId="0" borderId="2" xfId="2" applyNumberFormat="1" applyFont="1" applyBorder="1" applyAlignment="1" applyProtection="1">
      <alignment horizontal="center" vertical="center"/>
    </xf>
    <xf numFmtId="0" fontId="47" fillId="27" borderId="1" xfId="0" applyFont="1" applyFill="1" applyBorder="1" applyAlignment="1" applyProtection="1">
      <alignment horizontal="center" vertical="center" wrapText="1"/>
      <protection locked="0"/>
    </xf>
    <xf numFmtId="0" fontId="47" fillId="27" borderId="4" xfId="0" applyFont="1" applyFill="1" applyBorder="1" applyAlignment="1" applyProtection="1">
      <alignment horizontal="center" vertical="center" wrapText="1"/>
      <protection locked="0"/>
    </xf>
    <xf numFmtId="0" fontId="47" fillId="27" borderId="2" xfId="0" applyFont="1" applyFill="1" applyBorder="1" applyAlignment="1" applyProtection="1">
      <alignment horizontal="center" vertical="center" wrapText="1"/>
      <protection locked="0"/>
    </xf>
    <xf numFmtId="2" fontId="41" fillId="15" borderId="1" xfId="0" applyNumberFormat="1" applyFont="1" applyFill="1" applyBorder="1" applyAlignment="1" applyProtection="1">
      <alignment horizontal="center" vertical="center"/>
    </xf>
    <xf numFmtId="2" fontId="41" fillId="15" borderId="2" xfId="0" applyNumberFormat="1" applyFont="1" applyFill="1" applyBorder="1" applyAlignment="1" applyProtection="1">
      <alignment horizontal="center" vertical="center"/>
    </xf>
    <xf numFmtId="0" fontId="27" fillId="17" borderId="3" xfId="0" applyFont="1" applyFill="1" applyBorder="1" applyAlignment="1" applyProtection="1">
      <alignment horizontal="center"/>
      <protection locked="0"/>
    </xf>
    <xf numFmtId="0" fontId="42" fillId="17" borderId="3" xfId="0" applyFont="1" applyFill="1" applyBorder="1" applyAlignment="1" applyProtection="1">
      <alignment horizontal="center" vertical="center"/>
    </xf>
    <xf numFmtId="0" fontId="0" fillId="17" borderId="3" xfId="0" applyFill="1" applyBorder="1" applyAlignment="1" applyProtection="1">
      <alignment horizontal="center"/>
    </xf>
    <xf numFmtId="0" fontId="0" fillId="15" borderId="1" xfId="0" applyFill="1" applyBorder="1" applyAlignment="1" applyProtection="1">
      <alignment horizontal="center"/>
      <protection locked="0"/>
    </xf>
    <xf numFmtId="0" fontId="0" fillId="15" borderId="4" xfId="0" applyFill="1" applyBorder="1" applyAlignment="1" applyProtection="1">
      <alignment horizontal="center"/>
      <protection locked="0"/>
    </xf>
    <xf numFmtId="0" fontId="0" fillId="15" borderId="2" xfId="0" applyFill="1" applyBorder="1" applyAlignment="1" applyProtection="1">
      <alignment horizontal="center"/>
      <protection locked="0"/>
    </xf>
    <xf numFmtId="0" fontId="47" fillId="27" borderId="50" xfId="0" applyFont="1" applyFill="1" applyBorder="1" applyAlignment="1" applyProtection="1">
      <alignment horizontal="center" vertical="center" wrapText="1"/>
      <protection locked="0"/>
    </xf>
    <xf numFmtId="0" fontId="41" fillId="15" borderId="35" xfId="0" applyFont="1" applyFill="1" applyBorder="1" applyAlignment="1" applyProtection="1">
      <alignment horizontal="center" vertical="center" textRotation="90"/>
      <protection locked="0"/>
    </xf>
    <xf numFmtId="0" fontId="41" fillId="15" borderId="38" xfId="0" applyFont="1" applyFill="1" applyBorder="1" applyAlignment="1" applyProtection="1">
      <alignment horizontal="center" vertical="center" textRotation="90"/>
      <protection locked="0"/>
    </xf>
    <xf numFmtId="0" fontId="47" fillId="27" borderId="1" xfId="0" applyFont="1" applyFill="1" applyBorder="1" applyAlignment="1" applyProtection="1">
      <alignment horizontal="center" vertical="center"/>
      <protection locked="0"/>
    </xf>
    <xf numFmtId="0" fontId="47" fillId="27" borderId="4" xfId="0" applyFont="1" applyFill="1" applyBorder="1" applyAlignment="1" applyProtection="1">
      <alignment horizontal="center" vertical="center"/>
      <protection locked="0"/>
    </xf>
    <xf numFmtId="0" fontId="47" fillId="27" borderId="2" xfId="0" applyFont="1" applyFill="1" applyBorder="1" applyAlignment="1" applyProtection="1">
      <alignment horizontal="center" vertical="center"/>
      <protection locked="0"/>
    </xf>
    <xf numFmtId="0" fontId="41" fillId="15" borderId="35" xfId="0" applyFont="1" applyFill="1" applyBorder="1" applyAlignment="1" applyProtection="1">
      <alignment horizontal="center" vertical="center" wrapText="1"/>
      <protection locked="0"/>
    </xf>
    <xf numFmtId="0" fontId="41" fillId="15" borderId="38" xfId="0" applyFont="1" applyFill="1" applyBorder="1" applyAlignment="1" applyProtection="1">
      <alignment horizontal="center" vertical="center" wrapText="1"/>
      <protection locked="0"/>
    </xf>
    <xf numFmtId="0" fontId="41" fillId="15" borderId="36" xfId="0" applyFont="1" applyFill="1" applyBorder="1" applyAlignment="1" applyProtection="1">
      <alignment horizontal="center" vertical="center" wrapText="1"/>
      <protection locked="0"/>
    </xf>
    <xf numFmtId="0" fontId="41" fillId="15" borderId="40" xfId="0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/>
    <cellStyle name="Yüzde" xfId="2" builtinId="5"/>
  </cellStyles>
  <dxfs count="1">
    <dxf>
      <font>
        <color theme="0"/>
      </font>
    </dxf>
  </dxfs>
  <tableStyles count="0" defaultTableStyle="TableStyleMedium2" defaultPivotStyle="PivotStyleMedium9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/>
              <a:t>Not Dağılımını</a:t>
            </a:r>
            <a:r>
              <a:rPr lang="tr-TR" b="1" baseline="0"/>
              <a:t>n Öğrenci Bazında Gösterimi</a:t>
            </a:r>
            <a:endParaRPr lang="tr-TR" b="1"/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2"/>
          <c:order val="0"/>
          <c:spPr>
            <a:solidFill>
              <a:schemeClr val="accent3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</c:trendline>
          <c:cat>
            <c:strRef>
              <c:f>A!$N$54:$N$58</c:f>
              <c:strCache>
                <c:ptCount val="5"/>
                <c:pt idx="0">
                  <c:v>GEÇMEZ</c:v>
                </c:pt>
                <c:pt idx="1">
                  <c:v>GEÇER</c:v>
                </c:pt>
                <c:pt idx="2">
                  <c:v>ORTA</c:v>
                </c:pt>
                <c:pt idx="3">
                  <c:v>İYİ</c:v>
                </c:pt>
                <c:pt idx="4">
                  <c:v>PEKİYİ</c:v>
                </c:pt>
              </c:strCache>
            </c:strRef>
          </c:cat>
          <c:val>
            <c:numRef>
              <c:f>A!$Q$54:$Q$58</c:f>
              <c:numCache>
                <c:formatCode>General</c:formatCode>
                <c:ptCount val="5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dLbls/>
        <c:gapWidth val="219"/>
        <c:overlap val="-27"/>
        <c:axId val="100230272"/>
        <c:axId val="10023180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A!$N$54:$N$58</c15:sqref>
                        </c15:formulaRef>
                      </c:ext>
                    </c:extLst>
                    <c:strCache>
                      <c:ptCount val="5"/>
                      <c:pt idx="0">
                        <c:v>GEÇMEZ</c:v>
                      </c:pt>
                      <c:pt idx="1">
                        <c:v>GEÇER</c:v>
                      </c:pt>
                      <c:pt idx="2">
                        <c:v>ORTA</c:v>
                      </c:pt>
                      <c:pt idx="3">
                        <c:v>İYİ</c:v>
                      </c:pt>
                      <c:pt idx="4">
                        <c:v>PEKİYİ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A!$O$54:$O$58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</c15:ser>
            </c15:filteredBarSeries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A!$N$54:$N$58</c15:sqref>
                        </c15:formulaRef>
                      </c:ext>
                    </c:extLst>
                    <c:strCache>
                      <c:ptCount val="5"/>
                      <c:pt idx="0">
                        <c:v>GEÇMEZ</c:v>
                      </c:pt>
                      <c:pt idx="1">
                        <c:v>GEÇER</c:v>
                      </c:pt>
                      <c:pt idx="2">
                        <c:v>ORTA</c:v>
                      </c:pt>
                      <c:pt idx="3">
                        <c:v>İYİ</c:v>
                      </c:pt>
                      <c:pt idx="4">
                        <c:v>PEKİYİ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A!$P$54:$P$58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</c15:ser>
            </c15:filteredBarSeries>
          </c:ext>
        </c:extLst>
      </c:barChart>
      <c:catAx>
        <c:axId val="10023027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00231808"/>
        <c:crosses val="autoZero"/>
        <c:auto val="1"/>
        <c:lblAlgn val="ctr"/>
        <c:lblOffset val="100"/>
      </c:catAx>
      <c:valAx>
        <c:axId val="10023180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00230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SINIF BAŞARI DURUMU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bar"/>
        <c:grouping val="clustered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ctr"/>
            <c:showVal val="1"/>
            <c:showCatName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A!$E$54:$E$55</c:f>
              <c:strCache>
                <c:ptCount val="2"/>
                <c:pt idx="0">
                  <c:v>BAŞARILI</c:v>
                </c:pt>
                <c:pt idx="1">
                  <c:v>BAŞARISIZ</c:v>
                </c:pt>
              </c:strCache>
            </c:strRef>
          </c:cat>
          <c:val>
            <c:numRef>
              <c:f>A!$F$54:$F$55</c:f>
              <c:numCache>
                <c:formatCode>General</c:formatCode>
                <c:ptCount val="2"/>
                <c:pt idx="0">
                  <c:v>7</c:v>
                </c:pt>
                <c:pt idx="1">
                  <c:v>4</c:v>
                </c:pt>
              </c:numCache>
            </c:numRef>
          </c:val>
        </c:ser>
        <c:dLbls/>
        <c:axId val="100708736"/>
        <c:axId val="100268672"/>
      </c:barChart>
      <c:valAx>
        <c:axId val="100268672"/>
        <c:scaling>
          <c:orientation val="minMax"/>
        </c:scaling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00708736"/>
        <c:crosses val="autoZero"/>
        <c:crossBetween val="between"/>
      </c:valAx>
      <c:catAx>
        <c:axId val="100708736"/>
        <c:scaling>
          <c:orientation val="minMax"/>
        </c:scaling>
        <c:axPos val="l"/>
        <c:numFmt formatCode="General" sourceLinked="1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00268672"/>
        <c:crosses val="autoZero"/>
        <c:auto val="1"/>
        <c:lblAlgn val="ctr"/>
        <c:lblOffset val="100"/>
      </c:catAx>
      <c:spPr>
        <a:noFill/>
        <a:ln>
          <a:noFill/>
        </a:ln>
        <a:effectLst/>
      </c:spPr>
    </c:plotArea>
    <c:plotVisOnly val="1"/>
    <c:dispBlanksAs val="gap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/>
              <a:t>SORULARIN CEVAPLANMA ORANI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A!$F$41:$AD$41</c:f>
              <c:numCache>
                <c:formatCode>General</c:formatCode>
                <c:ptCount val="25"/>
                <c:pt idx="0">
                  <c:v>86.363636363636374</c:v>
                </c:pt>
                <c:pt idx="1">
                  <c:v>55.45454545454546</c:v>
                </c:pt>
                <c:pt idx="2">
                  <c:v>55.45454545454546</c:v>
                </c:pt>
                <c:pt idx="3">
                  <c:v>47.272727272727273</c:v>
                </c:pt>
                <c:pt idx="4">
                  <c:v>12.727272727272727</c:v>
                </c:pt>
                <c:pt idx="5">
                  <c:v>49.090909090909093</c:v>
                </c:pt>
                <c:pt idx="6">
                  <c:v>47.272727272727273</c:v>
                </c:pt>
                <c:pt idx="7">
                  <c:v>51.818181818181813</c:v>
                </c:pt>
                <c:pt idx="8">
                  <c:v>47.272727272727273</c:v>
                </c:pt>
                <c:pt idx="9">
                  <c:v>51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dLbls>
          <c:showVal val="1"/>
        </c:dLbls>
        <c:gapWidth val="444"/>
        <c:overlap val="-90"/>
        <c:axId val="100738176"/>
        <c:axId val="100739712"/>
      </c:barChart>
      <c:catAx>
        <c:axId val="100738176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00739712"/>
        <c:crosses val="autoZero"/>
        <c:auto val="1"/>
        <c:lblAlgn val="ctr"/>
        <c:lblOffset val="100"/>
      </c:catAx>
      <c:valAx>
        <c:axId val="100739712"/>
        <c:scaling>
          <c:orientation val="minMax"/>
        </c:scaling>
        <c:delete val="1"/>
        <c:axPos val="l"/>
        <c:numFmt formatCode="General" sourceLinked="1"/>
        <c:majorTickMark val="none"/>
        <c:tickLblPos val="nextTo"/>
        <c:crossAx val="100738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/>
              <a:t>Not Dağılımını</a:t>
            </a:r>
            <a:r>
              <a:rPr lang="tr-TR" b="1" baseline="0"/>
              <a:t>n Öğrenci Bazında Gösterimi</a:t>
            </a:r>
            <a:endParaRPr lang="tr-TR" b="1"/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2"/>
          <c:order val="0"/>
          <c:spPr>
            <a:solidFill>
              <a:schemeClr val="accent3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</c:trendline>
          <c:cat>
            <c:strRef>
              <c:f>B!$N$54:$N$58</c:f>
              <c:strCache>
                <c:ptCount val="5"/>
                <c:pt idx="0">
                  <c:v>GEÇMEZ</c:v>
                </c:pt>
                <c:pt idx="1">
                  <c:v>GEÇER</c:v>
                </c:pt>
                <c:pt idx="2">
                  <c:v>ORTA</c:v>
                </c:pt>
                <c:pt idx="3">
                  <c:v>İYİ</c:v>
                </c:pt>
                <c:pt idx="4">
                  <c:v>PEKİYİ</c:v>
                </c:pt>
              </c:strCache>
            </c:strRef>
          </c:cat>
          <c:val>
            <c:numRef>
              <c:f>B!$Q$54:$Q$58</c:f>
              <c:numCache>
                <c:formatCode>General</c:formatCode>
                <c:ptCount val="5"/>
                <c:pt idx="0">
                  <c:v>4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</c:ser>
        <c:dLbls/>
        <c:gapWidth val="219"/>
        <c:overlap val="-27"/>
        <c:axId val="99748864"/>
        <c:axId val="9975065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B!$N$54:$N$58</c15:sqref>
                        </c15:formulaRef>
                      </c:ext>
                    </c:extLst>
                    <c:strCache>
                      <c:ptCount val="5"/>
                      <c:pt idx="0">
                        <c:v>GEÇMEZ</c:v>
                      </c:pt>
                      <c:pt idx="1">
                        <c:v>GEÇER</c:v>
                      </c:pt>
                      <c:pt idx="2">
                        <c:v>ORTA</c:v>
                      </c:pt>
                      <c:pt idx="3">
                        <c:v>İYİ</c:v>
                      </c:pt>
                      <c:pt idx="4">
                        <c:v>PEKİYİ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B!$O$54:$O$58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</c15:ser>
            </c15:filteredBarSeries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B!$N$54:$N$58</c15:sqref>
                        </c15:formulaRef>
                      </c:ext>
                    </c:extLst>
                    <c:strCache>
                      <c:ptCount val="5"/>
                      <c:pt idx="0">
                        <c:v>GEÇMEZ</c:v>
                      </c:pt>
                      <c:pt idx="1">
                        <c:v>GEÇER</c:v>
                      </c:pt>
                      <c:pt idx="2">
                        <c:v>ORTA</c:v>
                      </c:pt>
                      <c:pt idx="3">
                        <c:v>İYİ</c:v>
                      </c:pt>
                      <c:pt idx="4">
                        <c:v>PEKİYİ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B!$P$54:$P$58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</c15:ser>
            </c15:filteredBarSeries>
          </c:ext>
        </c:extLst>
      </c:barChart>
      <c:catAx>
        <c:axId val="9974886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99750656"/>
        <c:crosses val="autoZero"/>
        <c:auto val="1"/>
        <c:lblAlgn val="ctr"/>
        <c:lblOffset val="100"/>
      </c:catAx>
      <c:valAx>
        <c:axId val="9975065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99748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SINIF BAŞARI DURUMU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bar"/>
        <c:grouping val="clustered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ctr"/>
            <c:showVal val="1"/>
            <c:showCatName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B!$E$54:$E$55</c:f>
              <c:strCache>
                <c:ptCount val="2"/>
                <c:pt idx="0">
                  <c:v>BAŞARILI</c:v>
                </c:pt>
                <c:pt idx="1">
                  <c:v>BAŞARISIZ</c:v>
                </c:pt>
              </c:strCache>
            </c:strRef>
          </c:cat>
          <c:val>
            <c:numRef>
              <c:f>B!$F$54:$F$55</c:f>
              <c:numCache>
                <c:formatCode>General</c:formatCode>
                <c:ptCount val="2"/>
                <c:pt idx="0">
                  <c:v>7</c:v>
                </c:pt>
                <c:pt idx="1">
                  <c:v>4</c:v>
                </c:pt>
              </c:numCache>
            </c:numRef>
          </c:val>
        </c:ser>
        <c:dLbls/>
        <c:axId val="100861824"/>
        <c:axId val="100860288"/>
      </c:barChart>
      <c:valAx>
        <c:axId val="100860288"/>
        <c:scaling>
          <c:orientation val="minMax"/>
        </c:scaling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00861824"/>
        <c:crosses val="autoZero"/>
        <c:crossBetween val="between"/>
      </c:valAx>
      <c:catAx>
        <c:axId val="100861824"/>
        <c:scaling>
          <c:orientation val="minMax"/>
        </c:scaling>
        <c:axPos val="l"/>
        <c:numFmt formatCode="General" sourceLinked="1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00860288"/>
        <c:crosses val="autoZero"/>
        <c:auto val="1"/>
        <c:lblAlgn val="ctr"/>
        <c:lblOffset val="100"/>
      </c:catAx>
      <c:spPr>
        <a:noFill/>
        <a:ln>
          <a:noFill/>
        </a:ln>
        <a:effectLst/>
      </c:spPr>
    </c:plotArea>
    <c:plotVisOnly val="1"/>
    <c:dispBlanksAs val="gap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/>
              <a:t>SORULARIN CEVAPLANMA ORANI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B!$F$41:$AD$41</c:f>
              <c:numCache>
                <c:formatCode>General</c:formatCode>
                <c:ptCount val="25"/>
                <c:pt idx="0">
                  <c:v>81.818181818181813</c:v>
                </c:pt>
                <c:pt idx="1">
                  <c:v>55.45454545454546</c:v>
                </c:pt>
                <c:pt idx="2">
                  <c:v>55.45454545454546</c:v>
                </c:pt>
                <c:pt idx="3">
                  <c:v>47.272727272727273</c:v>
                </c:pt>
                <c:pt idx="4">
                  <c:v>47.272727272727273</c:v>
                </c:pt>
                <c:pt idx="5">
                  <c:v>49.090909090909093</c:v>
                </c:pt>
                <c:pt idx="6">
                  <c:v>48.181818181818187</c:v>
                </c:pt>
                <c:pt idx="7">
                  <c:v>51.818181818181813</c:v>
                </c:pt>
                <c:pt idx="8">
                  <c:v>40</c:v>
                </c:pt>
                <c:pt idx="9">
                  <c:v>47.272727272727273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dLbls>
          <c:showVal val="1"/>
        </c:dLbls>
        <c:gapWidth val="444"/>
        <c:overlap val="-90"/>
        <c:axId val="100887168"/>
        <c:axId val="100897152"/>
      </c:barChart>
      <c:catAx>
        <c:axId val="100887168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00897152"/>
        <c:crosses val="autoZero"/>
        <c:auto val="1"/>
        <c:lblAlgn val="ctr"/>
        <c:lblOffset val="100"/>
      </c:catAx>
      <c:valAx>
        <c:axId val="100897152"/>
        <c:scaling>
          <c:orientation val="minMax"/>
        </c:scaling>
        <c:delete val="1"/>
        <c:axPos val="l"/>
        <c:numFmt formatCode="General" sourceLinked="1"/>
        <c:majorTickMark val="none"/>
        <c:tickLblPos val="nextTo"/>
        <c:crossAx val="100887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tr-TR"/>
              <a:t>SORULARDAN ALINAN ORTALAMA PUAN GRAFİĞİ</a:t>
            </a:r>
          </a:p>
        </c:rich>
      </c:tx>
      <c:layout/>
      <c:spPr>
        <a:noFill/>
        <a:ln>
          <a:noFill/>
        </a:ln>
        <a:effectLst/>
      </c:spPr>
    </c:title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val>
            <c:numRef>
              <c:f>RAPOR!$D$17:$AB$17</c:f>
              <c:numCache>
                <c:formatCode>0.00</c:formatCode>
                <c:ptCount val="25"/>
                <c:pt idx="0">
                  <c:v>8.4090909090909101</c:v>
                </c:pt>
                <c:pt idx="1">
                  <c:v>5.5454545454545459</c:v>
                </c:pt>
                <c:pt idx="2">
                  <c:v>5.5454545454545459</c:v>
                </c:pt>
                <c:pt idx="3">
                  <c:v>4.7272727272727275</c:v>
                </c:pt>
                <c:pt idx="4">
                  <c:v>3</c:v>
                </c:pt>
                <c:pt idx="5">
                  <c:v>4.9090909090909092</c:v>
                </c:pt>
                <c:pt idx="6">
                  <c:v>4.7727272727272734</c:v>
                </c:pt>
                <c:pt idx="7">
                  <c:v>5.1818181818181817</c:v>
                </c:pt>
                <c:pt idx="8">
                  <c:v>4.3636363636363633</c:v>
                </c:pt>
                <c:pt idx="9">
                  <c:v>4.913636363636364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dLbls/>
        <c:shape val="box"/>
        <c:axId val="117384704"/>
        <c:axId val="117386240"/>
        <c:axId val="0"/>
      </c:bar3DChart>
      <c:catAx>
        <c:axId val="117384704"/>
        <c:scaling>
          <c:orientation val="minMax"/>
        </c:scaling>
        <c:axPos val="b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17386240"/>
        <c:crosses val="autoZero"/>
        <c:auto val="1"/>
        <c:lblAlgn val="ctr"/>
        <c:lblOffset val="100"/>
      </c:catAx>
      <c:valAx>
        <c:axId val="11738624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17384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cap="none" spc="5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tr-TR"/>
              <a:t>BAŞARI DURUMU</a:t>
            </a:r>
          </a:p>
        </c:rich>
      </c:tx>
      <c:layout>
        <c:manualLayout>
          <c:xMode val="edge"/>
          <c:yMode val="edge"/>
          <c:x val="0.477317707379601"/>
          <c:y val="2.2408963585434184E-2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13004114020631141"/>
          <c:y val="0.21195011513701001"/>
          <c:w val="0.78313715436733189"/>
          <c:h val="0.66997672864519964"/>
        </c:manualLayout>
      </c:layout>
      <c:barChart>
        <c:barDir val="col"/>
        <c:grouping val="clustered"/>
        <c:ser>
          <c:idx val="0"/>
          <c:order val="0"/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RAPOR!$AB$4:$AB$5</c:f>
              <c:strCache>
                <c:ptCount val="2"/>
                <c:pt idx="0">
                  <c:v>Başarılı</c:v>
                </c:pt>
                <c:pt idx="1">
                  <c:v>Başarısız</c:v>
                </c:pt>
              </c:strCache>
            </c:strRef>
          </c:cat>
          <c:val>
            <c:numRef>
              <c:f>RAPOR!$AC$4:$AC$5</c:f>
              <c:numCache>
                <c:formatCode>General</c:formatCode>
                <c:ptCount val="2"/>
                <c:pt idx="0">
                  <c:v>14</c:v>
                </c:pt>
                <c:pt idx="1">
                  <c:v>8</c:v>
                </c:pt>
              </c:numCache>
            </c:numRef>
          </c:val>
        </c:ser>
        <c:dLbls>
          <c:showVal val="1"/>
        </c:dLbls>
        <c:gapWidth val="80"/>
        <c:overlap val="25"/>
        <c:axId val="117411200"/>
        <c:axId val="117421184"/>
      </c:barChart>
      <c:catAx>
        <c:axId val="11741120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17421184"/>
        <c:crosses val="autoZero"/>
        <c:auto val="1"/>
        <c:lblAlgn val="ctr"/>
        <c:lblOffset val="100"/>
      </c:catAx>
      <c:valAx>
        <c:axId val="11742118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17411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NOTLARIN DAĞILIMI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1"/>
          <c:order val="0"/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RAPOR!$D$8:$H$8</c:f>
              <c:strCache>
                <c:ptCount val="5"/>
                <c:pt idx="0">
                  <c:v>0-50</c:v>
                </c:pt>
                <c:pt idx="1">
                  <c:v>50-60</c:v>
                </c:pt>
                <c:pt idx="2">
                  <c:v>60-70</c:v>
                </c:pt>
                <c:pt idx="3">
                  <c:v>70-85</c:v>
                </c:pt>
                <c:pt idx="4">
                  <c:v>85-100</c:v>
                </c:pt>
              </c:strCache>
            </c:strRef>
          </c:cat>
          <c:val>
            <c:numRef>
              <c:f>RAPOR!$D$12:$H$12</c:f>
              <c:numCache>
                <c:formatCode>General</c:formatCode>
                <c:ptCount val="5"/>
                <c:pt idx="0">
                  <c:v>8</c:v>
                </c:pt>
                <c:pt idx="1">
                  <c:v>4</c:v>
                </c:pt>
                <c:pt idx="2">
                  <c:v>5</c:v>
                </c:pt>
                <c:pt idx="3">
                  <c:v>3</c:v>
                </c:pt>
                <c:pt idx="4">
                  <c:v>2</c:v>
                </c:pt>
              </c:numCache>
            </c:numRef>
          </c:val>
        </c:ser>
        <c:dLbls>
          <c:showVal val="1"/>
        </c:dLbls>
        <c:gapWidth val="444"/>
        <c:overlap val="-90"/>
        <c:axId val="117519872"/>
        <c:axId val="11752140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RAPOR!$D$8:$H$8</c15:sqref>
                        </c15:formulaRef>
                      </c:ext>
                    </c:extLst>
                    <c:strCache>
                      <c:ptCount val="5"/>
                      <c:pt idx="0">
                        <c:v>0-50</c:v>
                      </c:pt>
                      <c:pt idx="1">
                        <c:v>50-60</c:v>
                      </c:pt>
                      <c:pt idx="2">
                        <c:v>60-70</c:v>
                      </c:pt>
                      <c:pt idx="3">
                        <c:v>70-85</c:v>
                      </c:pt>
                      <c:pt idx="4">
                        <c:v>85-100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RAPOR!$D$9:$H$9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</c15:ser>
            </c15:filteredBarSeries>
          </c:ext>
        </c:extLst>
      </c:barChart>
      <c:catAx>
        <c:axId val="117519872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17521408"/>
        <c:crosses val="autoZero"/>
        <c:auto val="1"/>
        <c:lblAlgn val="ctr"/>
        <c:lblOffset val="100"/>
      </c:catAx>
      <c:valAx>
        <c:axId val="117521408"/>
        <c:scaling>
          <c:orientation val="minMax"/>
        </c:scaling>
        <c:delete val="1"/>
        <c:axPos val="l"/>
        <c:numFmt formatCode="General" sourceLinked="1"/>
        <c:majorTickMark val="none"/>
        <c:tickLblPos val="nextTo"/>
        <c:crossAx val="117519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201706</xdr:colOff>
      <xdr:row>51</xdr:row>
      <xdr:rowOff>11206</xdr:rowOff>
    </xdr:from>
    <xdr:to>
      <xdr:col>32</xdr:col>
      <xdr:colOff>1624852</xdr:colOff>
      <xdr:row>58</xdr:row>
      <xdr:rowOff>179293</xdr:rowOff>
    </xdr:to>
    <xdr:graphicFrame macro="">
      <xdr:nvGraphicFramePr>
        <xdr:cNvPr id="2" name="Grafi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11206</xdr:colOff>
      <xdr:row>44</xdr:row>
      <xdr:rowOff>44824</xdr:rowOff>
    </xdr:from>
    <xdr:to>
      <xdr:col>7</xdr:col>
      <xdr:colOff>22412</xdr:colOff>
      <xdr:row>50</xdr:row>
      <xdr:rowOff>138954</xdr:rowOff>
    </xdr:to>
    <xdr:graphicFrame macro="">
      <xdr:nvGraphicFramePr>
        <xdr:cNvPr id="6" name="Grafik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11205</xdr:colOff>
      <xdr:row>44</xdr:row>
      <xdr:rowOff>89647</xdr:rowOff>
    </xdr:from>
    <xdr:to>
      <xdr:col>33</xdr:col>
      <xdr:colOff>0</xdr:colOff>
      <xdr:row>50</xdr:row>
      <xdr:rowOff>161365</xdr:rowOff>
    </xdr:to>
    <xdr:graphicFrame macro="">
      <xdr:nvGraphicFramePr>
        <xdr:cNvPr id="7" name="Grafik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257737</xdr:colOff>
      <xdr:row>51</xdr:row>
      <xdr:rowOff>0</xdr:rowOff>
    </xdr:from>
    <xdr:to>
      <xdr:col>32</xdr:col>
      <xdr:colOff>1603376</xdr:colOff>
      <xdr:row>58</xdr:row>
      <xdr:rowOff>168087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11206</xdr:colOff>
      <xdr:row>44</xdr:row>
      <xdr:rowOff>44824</xdr:rowOff>
    </xdr:from>
    <xdr:to>
      <xdr:col>7</xdr:col>
      <xdr:colOff>22412</xdr:colOff>
      <xdr:row>50</xdr:row>
      <xdr:rowOff>138954</xdr:rowOff>
    </xdr:to>
    <xdr:graphicFrame macro="">
      <xdr:nvGraphicFramePr>
        <xdr:cNvPr id="3" name="Grafi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11206</xdr:colOff>
      <xdr:row>44</xdr:row>
      <xdr:rowOff>89647</xdr:rowOff>
    </xdr:from>
    <xdr:to>
      <xdr:col>32</xdr:col>
      <xdr:colOff>1603375</xdr:colOff>
      <xdr:row>50</xdr:row>
      <xdr:rowOff>161365</xdr:rowOff>
    </xdr:to>
    <xdr:graphicFrame macro="">
      <xdr:nvGraphicFramePr>
        <xdr:cNvPr id="4" name="Grafik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180975</xdr:rowOff>
    </xdr:from>
    <xdr:to>
      <xdr:col>13</xdr:col>
      <xdr:colOff>19050</xdr:colOff>
      <xdr:row>29</xdr:row>
      <xdr:rowOff>161925</xdr:rowOff>
    </xdr:to>
    <xdr:graphicFrame macro="">
      <xdr:nvGraphicFramePr>
        <xdr:cNvPr id="3" name="Grafi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152400</xdr:colOff>
      <xdr:row>18</xdr:row>
      <xdr:rowOff>9525</xdr:rowOff>
    </xdr:from>
    <xdr:to>
      <xdr:col>29</xdr:col>
      <xdr:colOff>269875</xdr:colOff>
      <xdr:row>29</xdr:row>
      <xdr:rowOff>180975</xdr:rowOff>
    </xdr:to>
    <xdr:graphicFrame macro="">
      <xdr:nvGraphicFramePr>
        <xdr:cNvPr id="13" name="Grafik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2</xdr:colOff>
      <xdr:row>17</xdr:row>
      <xdr:rowOff>180975</xdr:rowOff>
    </xdr:from>
    <xdr:to>
      <xdr:col>23</xdr:col>
      <xdr:colOff>295276</xdr:colOff>
      <xdr:row>29</xdr:row>
      <xdr:rowOff>180975</xdr:rowOff>
    </xdr:to>
    <xdr:graphicFrame macro="">
      <xdr:nvGraphicFramePr>
        <xdr:cNvPr id="14" name="Grafik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runyildiz/Desktop/B&#252;t&#252;n%20S&#305;n&#305;flar&#305;n%20Analizi%20(FIKIH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l"/>
      <sheetName val="Sınıf Listesi"/>
      <sheetName val="Konular"/>
      <sheetName val="RAPOR"/>
      <sheetName val="11-AA"/>
      <sheetName val="11-AB"/>
      <sheetName val="11-AC"/>
      <sheetName val="10-AA"/>
      <sheetName val="10-AB"/>
      <sheetName val="10-AC"/>
      <sheetName val="10-AD"/>
      <sheetName val="11-A"/>
      <sheetName val="11-B"/>
      <sheetName val="10-A"/>
      <sheetName val="10-B"/>
      <sheetName val="10-C"/>
      <sheetName val="10-D"/>
    </sheetNames>
    <sheetDataSet>
      <sheetData sheetId="0">
        <row r="1">
          <cell r="J1" t="str">
            <v>BİRL.</v>
          </cell>
          <cell r="K1" t="str">
            <v>DERSE GİREN ÖĞRETMEN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workbookViewId="0">
      <selection activeCell="F12" sqref="F12:G12"/>
    </sheetView>
  </sheetViews>
  <sheetFormatPr defaultRowHeight="15"/>
  <cols>
    <col min="1" max="1" width="9.140625" style="1"/>
    <col min="2" max="2" width="10.85546875" style="1" customWidth="1"/>
    <col min="3" max="3" width="50.5703125" style="1" customWidth="1"/>
    <col min="4" max="6" width="9.140625" style="1"/>
    <col min="7" max="7" width="36" style="1" customWidth="1"/>
    <col min="8" max="8" width="19" style="1" customWidth="1"/>
    <col min="9" max="16384" width="9.140625" style="1"/>
  </cols>
  <sheetData>
    <row r="1" spans="1:8" ht="19.5" thickTop="1">
      <c r="A1" s="213" t="s">
        <v>388</v>
      </c>
      <c r="B1" s="214"/>
      <c r="C1" s="214"/>
      <c r="D1" s="214"/>
      <c r="E1" s="214"/>
      <c r="F1" s="214"/>
      <c r="G1" s="214"/>
      <c r="H1" s="215"/>
    </row>
    <row r="2" spans="1:8">
      <c r="A2" s="59"/>
      <c r="B2" s="60"/>
      <c r="C2" s="60"/>
      <c r="D2" s="60"/>
      <c r="E2" s="60"/>
      <c r="F2" s="60"/>
      <c r="G2" s="60"/>
      <c r="H2" s="61"/>
    </row>
    <row r="3" spans="1:8" ht="15.75">
      <c r="A3" s="218" t="s">
        <v>18</v>
      </c>
      <c r="B3" s="219"/>
      <c r="C3" s="220"/>
      <c r="D3" s="60"/>
      <c r="E3" s="62" t="s">
        <v>19</v>
      </c>
      <c r="F3" s="63" t="s">
        <v>20</v>
      </c>
      <c r="G3" s="63" t="s">
        <v>21</v>
      </c>
      <c r="H3" s="64" t="s">
        <v>22</v>
      </c>
    </row>
    <row r="4" spans="1:8" ht="15.75">
      <c r="A4" s="225" t="s">
        <v>0</v>
      </c>
      <c r="B4" s="226"/>
      <c r="C4" s="49" t="s">
        <v>10</v>
      </c>
      <c r="D4" s="60"/>
      <c r="E4" s="202">
        <f>C10</f>
        <v>11</v>
      </c>
      <c r="F4" s="49" t="s">
        <v>23</v>
      </c>
      <c r="G4" s="49" t="s">
        <v>26</v>
      </c>
      <c r="H4" s="65" t="s">
        <v>27</v>
      </c>
    </row>
    <row r="5" spans="1:8" ht="15.75">
      <c r="A5" s="225" t="s">
        <v>1</v>
      </c>
      <c r="B5" s="226"/>
      <c r="C5" s="201" t="s">
        <v>386</v>
      </c>
      <c r="D5" s="60"/>
      <c r="E5" s="202">
        <f>C10</f>
        <v>11</v>
      </c>
      <c r="F5" s="201" t="s">
        <v>24</v>
      </c>
      <c r="G5" s="49" t="s">
        <v>26</v>
      </c>
      <c r="H5" s="65" t="s">
        <v>27</v>
      </c>
    </row>
    <row r="6" spans="1:8" ht="15.75">
      <c r="A6" s="225" t="s">
        <v>2</v>
      </c>
      <c r="B6" s="226"/>
      <c r="C6" s="49" t="s">
        <v>11</v>
      </c>
      <c r="D6" s="60"/>
      <c r="E6" s="202">
        <f>C10</f>
        <v>11</v>
      </c>
      <c r="F6" s="49" t="s">
        <v>25</v>
      </c>
      <c r="G6" s="201" t="s">
        <v>26</v>
      </c>
      <c r="H6" s="65" t="s">
        <v>27</v>
      </c>
    </row>
    <row r="7" spans="1:8" ht="15.75">
      <c r="A7" s="225" t="s">
        <v>3</v>
      </c>
      <c r="B7" s="226"/>
      <c r="C7" s="49" t="s">
        <v>12</v>
      </c>
      <c r="D7" s="60"/>
      <c r="E7" s="66"/>
      <c r="F7" s="66"/>
      <c r="G7" s="66"/>
      <c r="H7" s="67"/>
    </row>
    <row r="8" spans="1:8" ht="15.75">
      <c r="A8" s="225" t="s">
        <v>4</v>
      </c>
      <c r="B8" s="226"/>
      <c r="C8" s="49" t="s">
        <v>13</v>
      </c>
      <c r="D8" s="60"/>
      <c r="E8" s="66"/>
      <c r="F8" s="66"/>
      <c r="G8" s="66"/>
      <c r="H8" s="67"/>
    </row>
    <row r="9" spans="1:8" ht="15.75">
      <c r="A9" s="225" t="s">
        <v>5</v>
      </c>
      <c r="B9" s="226"/>
      <c r="C9" s="50">
        <v>42684</v>
      </c>
      <c r="D9" s="60"/>
      <c r="E9" s="223" t="s">
        <v>37</v>
      </c>
      <c r="F9" s="219"/>
      <c r="G9" s="219"/>
      <c r="H9" s="224"/>
    </row>
    <row r="10" spans="1:8" ht="15.75">
      <c r="A10" s="225" t="s">
        <v>6</v>
      </c>
      <c r="B10" s="226"/>
      <c r="C10" s="51">
        <v>11</v>
      </c>
      <c r="D10" s="60"/>
      <c r="E10" s="68" t="s">
        <v>28</v>
      </c>
      <c r="F10" s="221" t="s">
        <v>34</v>
      </c>
      <c r="G10" s="221"/>
      <c r="H10" s="65" t="s">
        <v>27</v>
      </c>
    </row>
    <row r="11" spans="1:8" ht="15.75">
      <c r="A11" s="225" t="s">
        <v>7</v>
      </c>
      <c r="B11" s="226"/>
      <c r="C11" s="200" t="s">
        <v>14</v>
      </c>
      <c r="D11" s="60"/>
      <c r="E11" s="68" t="s">
        <v>29</v>
      </c>
      <c r="F11" s="222" t="s">
        <v>35</v>
      </c>
      <c r="G11" s="222"/>
      <c r="H11" s="65" t="s">
        <v>36</v>
      </c>
    </row>
    <row r="12" spans="1:8" ht="15.75">
      <c r="A12" s="225" t="s">
        <v>8</v>
      </c>
      <c r="B12" s="226"/>
      <c r="C12" s="51" t="s">
        <v>15</v>
      </c>
      <c r="D12" s="60"/>
      <c r="E12" s="68" t="s">
        <v>30</v>
      </c>
      <c r="F12" s="222" t="s">
        <v>389</v>
      </c>
      <c r="G12" s="222"/>
      <c r="H12" s="65" t="s">
        <v>333</v>
      </c>
    </row>
    <row r="13" spans="1:8" ht="15.75">
      <c r="A13" s="225" t="s">
        <v>9</v>
      </c>
      <c r="B13" s="226"/>
      <c r="C13" s="50">
        <f ca="1">TODAY()</f>
        <v>42699</v>
      </c>
      <c r="D13" s="60"/>
      <c r="E13" s="68" t="s">
        <v>31</v>
      </c>
      <c r="F13" s="222"/>
      <c r="G13" s="222"/>
      <c r="H13" s="65"/>
    </row>
    <row r="14" spans="1:8" ht="15.75">
      <c r="A14" s="216" t="s">
        <v>54</v>
      </c>
      <c r="B14" s="217"/>
      <c r="C14" s="49" t="s">
        <v>16</v>
      </c>
      <c r="D14" s="60"/>
      <c r="E14" s="68" t="s">
        <v>32</v>
      </c>
      <c r="F14" s="222"/>
      <c r="G14" s="222"/>
      <c r="H14" s="65"/>
    </row>
    <row r="15" spans="1:8" ht="15.75">
      <c r="A15" s="216" t="s">
        <v>53</v>
      </c>
      <c r="B15" s="217"/>
      <c r="C15" s="49" t="s">
        <v>17</v>
      </c>
      <c r="D15" s="60"/>
      <c r="E15" s="68" t="s">
        <v>33</v>
      </c>
      <c r="F15" s="222"/>
      <c r="G15" s="222"/>
      <c r="H15" s="65"/>
    </row>
    <row r="16" spans="1:8" ht="15.75" thickBot="1">
      <c r="A16" s="69"/>
      <c r="B16" s="70"/>
      <c r="C16" s="70"/>
      <c r="D16" s="70"/>
      <c r="E16" s="70"/>
      <c r="F16" s="70"/>
      <c r="G16" s="70"/>
      <c r="H16" s="71"/>
    </row>
    <row r="17" spans="1:8" ht="15.75" thickTop="1"/>
    <row r="18" spans="1:8" ht="15.75" thickBot="1">
      <c r="A18" s="72" t="s">
        <v>224</v>
      </c>
      <c r="B18" s="72" t="s">
        <v>40</v>
      </c>
      <c r="C18" s="212" t="s">
        <v>339</v>
      </c>
      <c r="D18" s="212"/>
      <c r="E18" s="212"/>
      <c r="F18" s="212"/>
      <c r="G18" s="212"/>
      <c r="H18" s="212"/>
    </row>
    <row r="19" spans="1:8" ht="15.75" thickTop="1">
      <c r="A19" s="72"/>
      <c r="B19" s="72" t="s">
        <v>41</v>
      </c>
      <c r="C19" s="203" t="s">
        <v>340</v>
      </c>
      <c r="D19" s="204"/>
      <c r="E19" s="204"/>
      <c r="F19" s="204"/>
      <c r="G19" s="204"/>
      <c r="H19" s="205"/>
    </row>
    <row r="20" spans="1:8">
      <c r="A20" s="72"/>
      <c r="B20" s="72"/>
      <c r="C20" s="59" t="s">
        <v>341</v>
      </c>
      <c r="D20" s="60"/>
      <c r="E20" s="60"/>
      <c r="F20" s="60"/>
      <c r="G20" s="60"/>
      <c r="H20" s="61"/>
    </row>
    <row r="21" spans="1:8">
      <c r="A21" s="72"/>
      <c r="B21" s="72" t="s">
        <v>43</v>
      </c>
      <c r="C21" s="206" t="s">
        <v>342</v>
      </c>
      <c r="D21" s="207"/>
      <c r="E21" s="207"/>
      <c r="F21" s="207"/>
      <c r="G21" s="207"/>
      <c r="H21" s="208"/>
    </row>
    <row r="22" spans="1:8">
      <c r="A22" s="72"/>
      <c r="B22" s="72" t="s">
        <v>44</v>
      </c>
      <c r="C22" s="59" t="s">
        <v>343</v>
      </c>
      <c r="D22" s="60"/>
      <c r="E22" s="60"/>
      <c r="F22" s="60"/>
      <c r="G22" s="60"/>
      <c r="H22" s="61"/>
    </row>
    <row r="23" spans="1:8">
      <c r="A23" s="72"/>
      <c r="B23" s="72" t="s">
        <v>45</v>
      </c>
      <c r="C23" s="206" t="s">
        <v>344</v>
      </c>
      <c r="D23" s="207"/>
      <c r="E23" s="207"/>
      <c r="F23" s="207"/>
      <c r="G23" s="207"/>
      <c r="H23" s="208"/>
    </row>
    <row r="24" spans="1:8">
      <c r="A24" s="72"/>
      <c r="B24" s="72" t="s">
        <v>46</v>
      </c>
      <c r="C24" s="59" t="s">
        <v>345</v>
      </c>
      <c r="D24" s="60"/>
      <c r="E24" s="60"/>
      <c r="F24" s="60"/>
      <c r="G24" s="60"/>
      <c r="H24" s="61"/>
    </row>
    <row r="25" spans="1:8">
      <c r="A25" s="72"/>
      <c r="B25" s="72" t="s">
        <v>47</v>
      </c>
      <c r="C25" s="206" t="s">
        <v>387</v>
      </c>
      <c r="D25" s="207"/>
      <c r="E25" s="207"/>
      <c r="F25" s="207"/>
      <c r="G25" s="207"/>
      <c r="H25" s="208"/>
    </row>
    <row r="26" spans="1:8">
      <c r="A26" s="72"/>
      <c r="B26" s="72" t="s">
        <v>48</v>
      </c>
      <c r="C26" s="59" t="s">
        <v>346</v>
      </c>
      <c r="D26" s="60"/>
      <c r="E26" s="60"/>
      <c r="F26" s="60"/>
      <c r="G26" s="60"/>
      <c r="H26" s="61"/>
    </row>
    <row r="27" spans="1:8">
      <c r="A27" s="72"/>
      <c r="B27" s="72" t="s">
        <v>49</v>
      </c>
      <c r="C27" s="206"/>
      <c r="D27" s="207"/>
      <c r="E27" s="207"/>
      <c r="F27" s="207"/>
      <c r="G27" s="207"/>
      <c r="H27" s="208"/>
    </row>
    <row r="28" spans="1:8">
      <c r="A28" s="72"/>
      <c r="B28" s="72" t="s">
        <v>50</v>
      </c>
      <c r="C28" s="59"/>
      <c r="D28" s="60"/>
      <c r="E28" s="60"/>
      <c r="F28" s="60"/>
      <c r="G28" s="60"/>
      <c r="H28" s="61"/>
    </row>
    <row r="29" spans="1:8" ht="15.75" thickBot="1">
      <c r="A29" s="72"/>
      <c r="B29" s="72" t="s">
        <v>51</v>
      </c>
      <c r="C29" s="209"/>
      <c r="D29" s="210"/>
      <c r="E29" s="210"/>
      <c r="F29" s="210"/>
      <c r="G29" s="210"/>
      <c r="H29" s="211"/>
    </row>
    <row r="30" spans="1:8" ht="15.75" thickTop="1"/>
  </sheetData>
  <sheetProtection sheet="1" objects="1" scenarios="1"/>
  <mergeCells count="22">
    <mergeCell ref="A9:B9"/>
    <mergeCell ref="A4:B4"/>
    <mergeCell ref="A5:B5"/>
    <mergeCell ref="A6:B6"/>
    <mergeCell ref="A7:B7"/>
    <mergeCell ref="A8:B8"/>
    <mergeCell ref="C18:H18"/>
    <mergeCell ref="A1:H1"/>
    <mergeCell ref="A15:B15"/>
    <mergeCell ref="A3:C3"/>
    <mergeCell ref="F10:G10"/>
    <mergeCell ref="F11:G11"/>
    <mergeCell ref="F12:G12"/>
    <mergeCell ref="F13:G13"/>
    <mergeCell ref="F14:G14"/>
    <mergeCell ref="F15:G15"/>
    <mergeCell ref="E9:H9"/>
    <mergeCell ref="A10:B10"/>
    <mergeCell ref="A11:B11"/>
    <mergeCell ref="A12:B12"/>
    <mergeCell ref="A13:B13"/>
    <mergeCell ref="A14:B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8"/>
  <sheetViews>
    <sheetView topLeftCell="A259" workbookViewId="0">
      <selection activeCell="D270" sqref="D270"/>
    </sheetView>
  </sheetViews>
  <sheetFormatPr defaultRowHeight="15"/>
  <cols>
    <col min="1" max="1" width="9.140625" style="24"/>
    <col min="2" max="2" width="9.140625" style="1"/>
    <col min="3" max="3" width="11.42578125" style="4" bestFit="1" customWidth="1"/>
    <col min="4" max="4" width="26.140625" style="1" customWidth="1"/>
    <col min="5" max="16384" width="9.140625" style="1"/>
  </cols>
  <sheetData>
    <row r="1" spans="1:5">
      <c r="A1" s="1"/>
      <c r="C1" s="25" t="s">
        <v>40</v>
      </c>
      <c r="D1" s="26">
        <v>1</v>
      </c>
    </row>
    <row r="2" spans="1:5">
      <c r="A2" s="1"/>
      <c r="C2" s="25" t="s">
        <v>41</v>
      </c>
      <c r="D2" s="26">
        <v>29</v>
      </c>
    </row>
    <row r="3" spans="1:5">
      <c r="A3" s="1"/>
      <c r="C3" s="25" t="s">
        <v>42</v>
      </c>
      <c r="D3" s="26">
        <v>56</v>
      </c>
    </row>
    <row r="4" spans="1:5">
      <c r="A4" s="1"/>
      <c r="C4" s="25" t="s">
        <v>43</v>
      </c>
      <c r="D4" s="26">
        <v>83</v>
      </c>
    </row>
    <row r="5" spans="1:5">
      <c r="A5" s="1"/>
      <c r="C5" s="25" t="s">
        <v>44</v>
      </c>
      <c r="D5" s="26">
        <v>110</v>
      </c>
    </row>
    <row r="6" spans="1:5">
      <c r="A6" s="1"/>
      <c r="C6" s="25" t="s">
        <v>45</v>
      </c>
      <c r="D6" s="26">
        <v>137</v>
      </c>
    </row>
    <row r="7" spans="1:5">
      <c r="A7" s="1"/>
      <c r="C7" s="25" t="s">
        <v>46</v>
      </c>
      <c r="D7" s="26">
        <v>164</v>
      </c>
    </row>
    <row r="8" spans="1:5">
      <c r="A8" s="1"/>
      <c r="C8" s="25" t="s">
        <v>47</v>
      </c>
      <c r="D8" s="26">
        <v>191</v>
      </c>
    </row>
    <row r="9" spans="1:5">
      <c r="A9" s="1"/>
      <c r="C9" s="25" t="s">
        <v>48</v>
      </c>
      <c r="D9" s="26">
        <v>218</v>
      </c>
    </row>
    <row r="10" spans="1:5">
      <c r="A10" s="1"/>
      <c r="C10" s="25" t="s">
        <v>49</v>
      </c>
      <c r="D10" s="26">
        <v>245</v>
      </c>
    </row>
    <row r="11" spans="1:5">
      <c r="A11" s="1"/>
      <c r="C11" s="25" t="s">
        <v>50</v>
      </c>
      <c r="D11" s="26">
        <v>272</v>
      </c>
    </row>
    <row r="12" spans="1:5">
      <c r="A12" s="1"/>
      <c r="C12" s="25" t="s">
        <v>51</v>
      </c>
      <c r="D12" s="26">
        <v>299</v>
      </c>
    </row>
    <row r="13" spans="1:5">
      <c r="A13" s="1"/>
    </row>
    <row r="14" spans="1:5" ht="18.75">
      <c r="C14" s="5" t="s">
        <v>39</v>
      </c>
      <c r="D14" s="6" t="s">
        <v>40</v>
      </c>
    </row>
    <row r="15" spans="1:5" ht="15.75">
      <c r="C15" s="8" t="s">
        <v>52</v>
      </c>
      <c r="D15" s="9" t="s">
        <v>38</v>
      </c>
    </row>
    <row r="16" spans="1:5">
      <c r="A16" s="24">
        <v>1</v>
      </c>
      <c r="B16" s="1" t="s">
        <v>40</v>
      </c>
      <c r="C16" s="10">
        <v>12</v>
      </c>
      <c r="D16" s="11" t="s">
        <v>352</v>
      </c>
      <c r="E16" s="23">
        <f>IF(B16="","",IF(B16=A!F7,COUNTIF(A!F7,"&gt;0")+1,""))</f>
        <v>1</v>
      </c>
    </row>
    <row r="17" spans="1:5">
      <c r="A17" s="24">
        <v>2</v>
      </c>
      <c r="B17" s="1" t="s">
        <v>40</v>
      </c>
      <c r="C17" s="10">
        <v>24</v>
      </c>
      <c r="D17" s="11" t="s">
        <v>353</v>
      </c>
      <c r="E17" s="23" t="str">
        <f>IF(B17="","",IF(B17=A!F8,COUNTIF(A!F8,"&gt;0")+1,""))</f>
        <v/>
      </c>
    </row>
    <row r="18" spans="1:5">
      <c r="A18" s="24">
        <v>3</v>
      </c>
      <c r="B18" s="1" t="s">
        <v>40</v>
      </c>
      <c r="C18" s="10">
        <v>390</v>
      </c>
      <c r="D18" s="11" t="s">
        <v>78</v>
      </c>
      <c r="E18" s="23" t="str">
        <f>IF(B18="","",IF(B18=A!F9,COUNTIF(A!F9,"&gt;0")+1,""))</f>
        <v/>
      </c>
    </row>
    <row r="19" spans="1:5">
      <c r="A19" s="24">
        <v>4</v>
      </c>
      <c r="B19" s="1" t="s">
        <v>40</v>
      </c>
      <c r="C19" s="10">
        <v>393</v>
      </c>
      <c r="D19" s="11" t="s">
        <v>79</v>
      </c>
      <c r="E19" s="23" t="str">
        <f>IF(B19="","",IF(B19=A!F10,COUNTIF(A!F10,"&gt;0")+1,""))</f>
        <v/>
      </c>
    </row>
    <row r="20" spans="1:5">
      <c r="A20" s="24">
        <v>5</v>
      </c>
      <c r="B20" s="1" t="s">
        <v>40</v>
      </c>
      <c r="C20" s="10">
        <v>398</v>
      </c>
      <c r="D20" s="11" t="s">
        <v>81</v>
      </c>
      <c r="E20" s="23" t="str">
        <f>IF(B20="","",IF(B20=A!F11,COUNTIF(A!F11,"&gt;0")+1,""))</f>
        <v/>
      </c>
    </row>
    <row r="21" spans="1:5">
      <c r="A21" s="24">
        <v>6</v>
      </c>
      <c r="B21" s="1" t="s">
        <v>40</v>
      </c>
      <c r="C21" s="10">
        <v>401</v>
      </c>
      <c r="D21" s="11" t="s">
        <v>82</v>
      </c>
      <c r="E21" s="23" t="str">
        <f>IF(B21="","",IF(B21=A!F12,COUNTIF(A!F12,"&gt;0")+1,""))</f>
        <v/>
      </c>
    </row>
    <row r="22" spans="1:5">
      <c r="A22" s="24">
        <v>7</v>
      </c>
      <c r="B22" s="1" t="s">
        <v>40</v>
      </c>
      <c r="C22" s="10">
        <v>403</v>
      </c>
      <c r="D22" s="11" t="s">
        <v>83</v>
      </c>
      <c r="E22" s="23" t="str">
        <f>IF(B22="","",IF(B22=A!F13,COUNTIF(A!F13,"&gt;0")+1,""))</f>
        <v/>
      </c>
    </row>
    <row r="23" spans="1:5">
      <c r="A23" s="24">
        <v>8</v>
      </c>
      <c r="B23" s="1" t="s">
        <v>40</v>
      </c>
      <c r="C23" s="10">
        <v>406</v>
      </c>
      <c r="D23" s="11" t="s">
        <v>67</v>
      </c>
      <c r="E23" s="23" t="str">
        <f>IF(B23="","",IF(B23=A!F14,COUNTIF(A!F14,"&gt;0")+1,""))</f>
        <v/>
      </c>
    </row>
    <row r="24" spans="1:5">
      <c r="A24" s="24">
        <v>9</v>
      </c>
      <c r="B24" s="1" t="s">
        <v>40</v>
      </c>
      <c r="C24" s="10">
        <v>423</v>
      </c>
      <c r="D24" s="11" t="s">
        <v>71</v>
      </c>
      <c r="E24" s="23" t="str">
        <f>IF(B24="","",IF(B24=A!F15,COUNTIF(A!F15,"&gt;0")+1,""))</f>
        <v/>
      </c>
    </row>
    <row r="25" spans="1:5">
      <c r="A25" s="24">
        <v>10</v>
      </c>
      <c r="B25" s="1" t="s">
        <v>40</v>
      </c>
      <c r="C25" s="10">
        <v>424</v>
      </c>
      <c r="D25" s="11" t="s">
        <v>354</v>
      </c>
      <c r="E25" s="23" t="str">
        <f>IF(B25="","",IF(B25=A!F16,COUNTIF(A!F16,"&gt;0")+1,""))</f>
        <v/>
      </c>
    </row>
    <row r="26" spans="1:5">
      <c r="A26" s="24">
        <v>11</v>
      </c>
      <c r="B26" s="1" t="s">
        <v>40</v>
      </c>
      <c r="C26" s="10">
        <v>425</v>
      </c>
      <c r="D26" s="11" t="s">
        <v>355</v>
      </c>
      <c r="E26" s="23" t="str">
        <f>IF(B26="","",IF(B26=A!F17,COUNTIF(A!F17,"&gt;0")+1,""))</f>
        <v/>
      </c>
    </row>
    <row r="27" spans="1:5">
      <c r="A27" s="24">
        <v>12</v>
      </c>
      <c r="B27" s="1" t="s">
        <v>40</v>
      </c>
      <c r="C27" s="10">
        <v>426</v>
      </c>
      <c r="D27" s="11" t="s">
        <v>356</v>
      </c>
      <c r="E27" s="23" t="str">
        <f>IF(B27="","",IF(B27=A!F18,COUNTIF(A!F18,"&gt;0")+1,""))</f>
        <v/>
      </c>
    </row>
    <row r="28" spans="1:5">
      <c r="A28" s="24">
        <v>13</v>
      </c>
      <c r="B28" s="1" t="s">
        <v>40</v>
      </c>
      <c r="C28" s="10">
        <v>427</v>
      </c>
      <c r="D28" s="11" t="s">
        <v>357</v>
      </c>
      <c r="E28" s="23" t="str">
        <f>IF(B28="","",IF(B28=A!F19,COUNTIF(A!F19,"&gt;0")+1,""))</f>
        <v/>
      </c>
    </row>
    <row r="29" spans="1:5">
      <c r="A29" s="24">
        <v>14</v>
      </c>
      <c r="B29" s="1" t="s">
        <v>40</v>
      </c>
      <c r="C29" s="10">
        <v>428</v>
      </c>
      <c r="D29" s="11" t="s">
        <v>358</v>
      </c>
      <c r="E29" s="23" t="str">
        <f>IF(B29="","",IF(B29=A!F20,COUNTIF(A!F20,"&gt;0")+1,""))</f>
        <v/>
      </c>
    </row>
    <row r="30" spans="1:5">
      <c r="A30" s="24">
        <v>15</v>
      </c>
      <c r="B30" s="1" t="s">
        <v>40</v>
      </c>
      <c r="C30" s="10">
        <v>429</v>
      </c>
      <c r="D30" s="11" t="s">
        <v>359</v>
      </c>
      <c r="E30" s="23" t="str">
        <f>IF(B30="","",IF(B30=A!F21,COUNTIF(A!F21,"&gt;0")+1,""))</f>
        <v/>
      </c>
    </row>
    <row r="31" spans="1:5">
      <c r="A31" s="24">
        <v>16</v>
      </c>
      <c r="B31" s="1" t="s">
        <v>40</v>
      </c>
      <c r="C31" s="10">
        <v>430</v>
      </c>
      <c r="D31" s="11" t="s">
        <v>360</v>
      </c>
      <c r="E31" s="23" t="str">
        <f>IF(B31="","",IF(B31=A!F22,COUNTIF(A!F22,"&gt;0")+1,""))</f>
        <v/>
      </c>
    </row>
    <row r="32" spans="1:5">
      <c r="A32" s="24">
        <v>17</v>
      </c>
      <c r="B32" s="1" t="s">
        <v>40</v>
      </c>
      <c r="C32" s="10">
        <v>431</v>
      </c>
      <c r="D32" s="11" t="s">
        <v>361</v>
      </c>
      <c r="E32" s="23" t="str">
        <f>IF(B32="","",IF(B32=A!F23,COUNTIF(A!F23,"&gt;0")+1,""))</f>
        <v/>
      </c>
    </row>
    <row r="33" spans="1:5">
      <c r="A33" s="24">
        <v>18</v>
      </c>
      <c r="B33" s="1" t="s">
        <v>40</v>
      </c>
      <c r="C33" s="13">
        <v>432</v>
      </c>
      <c r="D33" s="11" t="s">
        <v>362</v>
      </c>
      <c r="E33" s="23" t="str">
        <f>IF(B33="","",IF(B33=A!F24,COUNTIF(A!F24,"&gt;0")+1,""))</f>
        <v/>
      </c>
    </row>
    <row r="34" spans="1:5">
      <c r="A34" s="24">
        <v>19</v>
      </c>
      <c r="B34" s="1" t="s">
        <v>40</v>
      </c>
      <c r="C34" s="13">
        <v>433</v>
      </c>
      <c r="D34" s="11" t="s">
        <v>363</v>
      </c>
      <c r="E34" s="23" t="str">
        <f>IF(B34="","",IF(B34=A!F25,COUNTIF(A!F25,"&gt;0")+1,""))</f>
        <v/>
      </c>
    </row>
    <row r="35" spans="1:5">
      <c r="A35" s="24">
        <v>20</v>
      </c>
      <c r="B35" s="1" t="s">
        <v>40</v>
      </c>
      <c r="C35" s="13">
        <v>436</v>
      </c>
      <c r="D35" s="11" t="s">
        <v>364</v>
      </c>
      <c r="E35" s="23"/>
    </row>
    <row r="36" spans="1:5">
      <c r="A36" s="24">
        <v>21</v>
      </c>
      <c r="B36" s="1" t="s">
        <v>40</v>
      </c>
      <c r="C36" s="13">
        <v>439</v>
      </c>
      <c r="D36" s="11" t="s">
        <v>365</v>
      </c>
      <c r="E36" s="23"/>
    </row>
    <row r="37" spans="1:5">
      <c r="A37" s="24">
        <v>22</v>
      </c>
      <c r="B37" s="1" t="s">
        <v>40</v>
      </c>
      <c r="C37" s="13">
        <v>445</v>
      </c>
      <c r="D37" s="11" t="s">
        <v>366</v>
      </c>
      <c r="E37" s="23"/>
    </row>
    <row r="38" spans="1:5">
      <c r="A38" s="24">
        <v>23</v>
      </c>
      <c r="B38" s="1" t="s">
        <v>40</v>
      </c>
      <c r="C38" s="13"/>
      <c r="D38" s="11"/>
      <c r="E38" s="23" t="str">
        <f>IF(B38="","",IF(B38=A!F26,COUNTIF(A!F26,"&gt;0")+1,""))</f>
        <v/>
      </c>
    </row>
    <row r="39" spans="1:5">
      <c r="A39" s="24">
        <v>24</v>
      </c>
      <c r="B39" s="1" t="s">
        <v>40</v>
      </c>
      <c r="C39" s="13"/>
      <c r="D39" s="11"/>
      <c r="E39" s="23" t="str">
        <f>IF(B39="","",IF(B39=A!F27,COUNTIF(A!F27,"&gt;0")+1,""))</f>
        <v/>
      </c>
    </row>
    <row r="40" spans="1:5">
      <c r="A40" s="24">
        <v>25</v>
      </c>
      <c r="B40" s="1" t="s">
        <v>40</v>
      </c>
      <c r="C40" s="13"/>
      <c r="D40" s="11"/>
      <c r="E40" s="23" t="str">
        <f>IF(B40="","",IF(B40=A!F28,COUNTIF(A!F28,"&gt;0")+1,""))</f>
        <v/>
      </c>
    </row>
    <row r="41" spans="1:5">
      <c r="A41" s="24">
        <v>26</v>
      </c>
      <c r="C41" s="21"/>
      <c r="D41" s="22"/>
    </row>
    <row r="42" spans="1:5" ht="18.75">
      <c r="A42" s="24">
        <v>27</v>
      </c>
      <c r="C42" s="6" t="s">
        <v>39</v>
      </c>
      <c r="D42" s="6" t="s">
        <v>41</v>
      </c>
    </row>
    <row r="43" spans="1:5" ht="15.75">
      <c r="A43" s="24">
        <v>28</v>
      </c>
      <c r="C43" s="8" t="s">
        <v>52</v>
      </c>
      <c r="D43" s="9" t="s">
        <v>38</v>
      </c>
    </row>
    <row r="44" spans="1:5">
      <c r="A44" s="24">
        <v>29</v>
      </c>
      <c r="B44" s="1" t="s">
        <v>41</v>
      </c>
      <c r="C44" s="10">
        <v>14</v>
      </c>
      <c r="D44" s="12" t="s">
        <v>367</v>
      </c>
    </row>
    <row r="45" spans="1:5">
      <c r="A45" s="24">
        <v>30</v>
      </c>
      <c r="B45" s="1" t="s">
        <v>41</v>
      </c>
      <c r="C45" s="10">
        <v>21</v>
      </c>
      <c r="D45" s="12" t="s">
        <v>368</v>
      </c>
    </row>
    <row r="46" spans="1:5">
      <c r="A46" s="24">
        <v>31</v>
      </c>
      <c r="B46" s="1" t="s">
        <v>41</v>
      </c>
      <c r="C46" s="10">
        <v>38</v>
      </c>
      <c r="D46" s="12" t="s">
        <v>62</v>
      </c>
    </row>
    <row r="47" spans="1:5">
      <c r="A47" s="24">
        <v>32</v>
      </c>
      <c r="B47" s="1" t="s">
        <v>41</v>
      </c>
      <c r="C47" s="10">
        <v>50</v>
      </c>
      <c r="D47" s="12" t="s">
        <v>369</v>
      </c>
    </row>
    <row r="48" spans="1:5">
      <c r="A48" s="24">
        <v>33</v>
      </c>
      <c r="B48" s="1" t="s">
        <v>41</v>
      </c>
      <c r="C48" s="10">
        <v>51</v>
      </c>
      <c r="D48" s="12" t="s">
        <v>370</v>
      </c>
    </row>
    <row r="49" spans="1:4">
      <c r="A49" s="24">
        <v>34</v>
      </c>
      <c r="B49" s="1" t="s">
        <v>41</v>
      </c>
      <c r="C49" s="10">
        <v>52</v>
      </c>
      <c r="D49" s="12" t="s">
        <v>371</v>
      </c>
    </row>
    <row r="50" spans="1:4">
      <c r="A50" s="24">
        <v>35</v>
      </c>
      <c r="B50" s="1" t="s">
        <v>41</v>
      </c>
      <c r="C50" s="10">
        <v>10001</v>
      </c>
      <c r="D50" s="12" t="s">
        <v>372</v>
      </c>
    </row>
    <row r="51" spans="1:4">
      <c r="A51" s="24">
        <v>36</v>
      </c>
      <c r="B51" s="1" t="s">
        <v>41</v>
      </c>
      <c r="C51" s="10">
        <v>10002</v>
      </c>
      <c r="D51" s="12" t="s">
        <v>373</v>
      </c>
    </row>
    <row r="52" spans="1:4">
      <c r="A52" s="24">
        <v>37</v>
      </c>
      <c r="B52" s="1" t="s">
        <v>41</v>
      </c>
      <c r="C52" s="10">
        <v>10003</v>
      </c>
      <c r="D52" s="12" t="s">
        <v>374</v>
      </c>
    </row>
    <row r="53" spans="1:4">
      <c r="A53" s="24">
        <v>38</v>
      </c>
      <c r="B53" s="1" t="s">
        <v>41</v>
      </c>
      <c r="C53" s="10">
        <v>10004</v>
      </c>
      <c r="D53" s="12" t="s">
        <v>375</v>
      </c>
    </row>
    <row r="54" spans="1:4">
      <c r="A54" s="24">
        <v>39</v>
      </c>
      <c r="B54" s="1" t="s">
        <v>41</v>
      </c>
      <c r="C54" s="10">
        <v>10005</v>
      </c>
      <c r="D54" s="12" t="s">
        <v>376</v>
      </c>
    </row>
    <row r="55" spans="1:4">
      <c r="A55" s="24">
        <v>40</v>
      </c>
      <c r="B55" s="1" t="s">
        <v>41</v>
      </c>
      <c r="C55" s="10">
        <v>10006</v>
      </c>
      <c r="D55" s="12" t="s">
        <v>377</v>
      </c>
    </row>
    <row r="56" spans="1:4">
      <c r="A56" s="24">
        <v>41</v>
      </c>
      <c r="B56" s="1" t="s">
        <v>41</v>
      </c>
      <c r="C56" s="10">
        <v>10007</v>
      </c>
      <c r="D56" s="12" t="s">
        <v>378</v>
      </c>
    </row>
    <row r="57" spans="1:4">
      <c r="A57" s="24">
        <v>42</v>
      </c>
      <c r="B57" s="1" t="s">
        <v>41</v>
      </c>
      <c r="C57" s="10">
        <v>10008</v>
      </c>
      <c r="D57" s="12" t="s">
        <v>379</v>
      </c>
    </row>
    <row r="58" spans="1:4">
      <c r="A58" s="24">
        <v>43</v>
      </c>
      <c r="B58" s="1" t="s">
        <v>41</v>
      </c>
      <c r="C58" s="10">
        <v>10009</v>
      </c>
      <c r="D58" s="12" t="s">
        <v>380</v>
      </c>
    </row>
    <row r="59" spans="1:4">
      <c r="A59" s="24">
        <v>44</v>
      </c>
      <c r="B59" s="1" t="s">
        <v>41</v>
      </c>
      <c r="C59" s="10">
        <v>10010</v>
      </c>
      <c r="D59" s="12" t="s">
        <v>381</v>
      </c>
    </row>
    <row r="60" spans="1:4">
      <c r="A60" s="24">
        <v>45</v>
      </c>
      <c r="B60" s="1" t="s">
        <v>41</v>
      </c>
      <c r="C60" s="10">
        <v>10013</v>
      </c>
      <c r="D60" s="12" t="s">
        <v>382</v>
      </c>
    </row>
    <row r="61" spans="1:4">
      <c r="A61" s="24">
        <v>46</v>
      </c>
      <c r="B61" s="1" t="s">
        <v>41</v>
      </c>
      <c r="C61" s="10">
        <v>10016</v>
      </c>
      <c r="D61" s="12" t="s">
        <v>383</v>
      </c>
    </row>
    <row r="62" spans="1:4">
      <c r="A62" s="24">
        <v>47</v>
      </c>
      <c r="B62" s="1" t="s">
        <v>41</v>
      </c>
      <c r="C62" s="10">
        <v>10019</v>
      </c>
      <c r="D62" s="12" t="s">
        <v>384</v>
      </c>
    </row>
    <row r="63" spans="1:4">
      <c r="A63" s="24">
        <v>48</v>
      </c>
      <c r="B63" s="1" t="s">
        <v>41</v>
      </c>
      <c r="C63" s="10"/>
      <c r="D63" s="12"/>
    </row>
    <row r="64" spans="1:4">
      <c r="A64" s="24">
        <v>49</v>
      </c>
      <c r="B64" s="1" t="s">
        <v>41</v>
      </c>
      <c r="C64" s="10"/>
      <c r="D64" s="12"/>
    </row>
    <row r="65" spans="1:4">
      <c r="A65" s="24">
        <v>50</v>
      </c>
      <c r="B65" s="1" t="s">
        <v>41</v>
      </c>
      <c r="C65" s="10"/>
      <c r="D65" s="12"/>
    </row>
    <row r="66" spans="1:4">
      <c r="A66" s="24">
        <v>51</v>
      </c>
      <c r="B66" s="1" t="s">
        <v>41</v>
      </c>
      <c r="C66" s="13"/>
      <c r="D66" s="11"/>
    </row>
    <row r="67" spans="1:4">
      <c r="A67" s="24">
        <v>52</v>
      </c>
      <c r="B67" s="1" t="s">
        <v>41</v>
      </c>
      <c r="C67" s="13"/>
      <c r="D67" s="11"/>
    </row>
    <row r="68" spans="1:4">
      <c r="A68" s="24">
        <v>53</v>
      </c>
      <c r="B68" s="1" t="s">
        <v>41</v>
      </c>
      <c r="C68" s="13"/>
      <c r="D68" s="11"/>
    </row>
    <row r="69" spans="1:4" ht="18.75">
      <c r="A69" s="24">
        <v>54</v>
      </c>
      <c r="C69" s="6" t="s">
        <v>39</v>
      </c>
      <c r="D69" s="6" t="s">
        <v>42</v>
      </c>
    </row>
    <row r="70" spans="1:4" ht="15.75">
      <c r="A70" s="24">
        <v>55</v>
      </c>
      <c r="C70" s="8" t="s">
        <v>52</v>
      </c>
      <c r="D70" s="9" t="s">
        <v>38</v>
      </c>
    </row>
    <row r="71" spans="1:4">
      <c r="A71" s="24">
        <v>56</v>
      </c>
      <c r="B71" s="1" t="s">
        <v>42</v>
      </c>
      <c r="C71" s="10"/>
      <c r="D71" s="13"/>
    </row>
    <row r="72" spans="1:4">
      <c r="A72" s="24">
        <v>57</v>
      </c>
      <c r="B72" s="1" t="s">
        <v>42</v>
      </c>
      <c r="C72" s="10"/>
      <c r="D72" s="13"/>
    </row>
    <row r="73" spans="1:4">
      <c r="A73" s="24">
        <v>58</v>
      </c>
      <c r="B73" s="1" t="s">
        <v>42</v>
      </c>
      <c r="C73" s="10"/>
      <c r="D73" s="13"/>
    </row>
    <row r="74" spans="1:4">
      <c r="A74" s="24">
        <v>59</v>
      </c>
      <c r="B74" s="1" t="s">
        <v>42</v>
      </c>
      <c r="C74" s="10"/>
      <c r="D74" s="13"/>
    </row>
    <row r="75" spans="1:4">
      <c r="A75" s="24">
        <v>60</v>
      </c>
      <c r="B75" s="1" t="s">
        <v>42</v>
      </c>
      <c r="C75" s="10"/>
      <c r="D75" s="13"/>
    </row>
    <row r="76" spans="1:4">
      <c r="A76" s="24">
        <v>61</v>
      </c>
      <c r="B76" s="1" t="s">
        <v>42</v>
      </c>
      <c r="C76" s="10"/>
      <c r="D76" s="13"/>
    </row>
    <row r="77" spans="1:4">
      <c r="A77" s="24">
        <v>62</v>
      </c>
      <c r="B77" s="1" t="s">
        <v>42</v>
      </c>
      <c r="C77" s="10"/>
      <c r="D77" s="13"/>
    </row>
    <row r="78" spans="1:4">
      <c r="A78" s="24">
        <v>63</v>
      </c>
      <c r="B78" s="1" t="s">
        <v>42</v>
      </c>
      <c r="C78" s="10"/>
      <c r="D78" s="13"/>
    </row>
    <row r="79" spans="1:4">
      <c r="A79" s="24">
        <v>64</v>
      </c>
      <c r="B79" s="1" t="s">
        <v>42</v>
      </c>
      <c r="C79" s="10"/>
      <c r="D79" s="13"/>
    </row>
    <row r="80" spans="1:4">
      <c r="A80" s="24">
        <v>65</v>
      </c>
      <c r="B80" s="1" t="s">
        <v>42</v>
      </c>
      <c r="C80" s="10"/>
      <c r="D80" s="13"/>
    </row>
    <row r="81" spans="1:4">
      <c r="A81" s="24">
        <v>66</v>
      </c>
      <c r="B81" s="1" t="s">
        <v>42</v>
      </c>
      <c r="C81" s="10"/>
      <c r="D81" s="13"/>
    </row>
    <row r="82" spans="1:4">
      <c r="A82" s="24">
        <v>67</v>
      </c>
      <c r="B82" s="1" t="s">
        <v>42</v>
      </c>
      <c r="C82" s="10"/>
      <c r="D82" s="13"/>
    </row>
    <row r="83" spans="1:4">
      <c r="A83" s="24">
        <v>68</v>
      </c>
      <c r="B83" s="1" t="s">
        <v>42</v>
      </c>
      <c r="C83" s="10"/>
      <c r="D83" s="13"/>
    </row>
    <row r="84" spans="1:4">
      <c r="A84" s="24">
        <v>69</v>
      </c>
      <c r="B84" s="1" t="s">
        <v>42</v>
      </c>
      <c r="C84" s="10"/>
      <c r="D84" s="13"/>
    </row>
    <row r="85" spans="1:4">
      <c r="A85" s="24">
        <v>70</v>
      </c>
      <c r="B85" s="1" t="s">
        <v>42</v>
      </c>
      <c r="C85" s="10"/>
      <c r="D85" s="13"/>
    </row>
    <row r="86" spans="1:4">
      <c r="A86" s="24">
        <v>71</v>
      </c>
      <c r="B86" s="1" t="s">
        <v>42</v>
      </c>
      <c r="C86" s="10"/>
      <c r="D86" s="13"/>
    </row>
    <row r="87" spans="1:4">
      <c r="A87" s="24">
        <v>72</v>
      </c>
      <c r="B87" s="1" t="s">
        <v>42</v>
      </c>
      <c r="C87" s="10"/>
      <c r="D87" s="13"/>
    </row>
    <row r="88" spans="1:4">
      <c r="A88" s="24">
        <v>73</v>
      </c>
      <c r="B88" s="1" t="s">
        <v>42</v>
      </c>
      <c r="C88" s="10"/>
      <c r="D88" s="13"/>
    </row>
    <row r="89" spans="1:4">
      <c r="A89" s="24">
        <v>74</v>
      </c>
      <c r="B89" s="1" t="s">
        <v>42</v>
      </c>
      <c r="C89" s="10"/>
      <c r="D89" s="13"/>
    </row>
    <row r="90" spans="1:4">
      <c r="A90" s="24">
        <v>75</v>
      </c>
      <c r="B90" s="1" t="s">
        <v>42</v>
      </c>
      <c r="C90" s="10"/>
      <c r="D90" s="13"/>
    </row>
    <row r="91" spans="1:4">
      <c r="A91" s="24">
        <v>76</v>
      </c>
      <c r="B91" s="1" t="s">
        <v>42</v>
      </c>
      <c r="C91" s="10"/>
      <c r="D91" s="13"/>
    </row>
    <row r="92" spans="1:4">
      <c r="A92" s="24">
        <v>77</v>
      </c>
      <c r="B92" s="1" t="s">
        <v>42</v>
      </c>
      <c r="C92" s="10"/>
      <c r="D92" s="13"/>
    </row>
    <row r="93" spans="1:4">
      <c r="A93" s="24">
        <v>78</v>
      </c>
      <c r="B93" s="1" t="s">
        <v>42</v>
      </c>
      <c r="C93" s="13"/>
      <c r="D93" s="11"/>
    </row>
    <row r="94" spans="1:4">
      <c r="A94" s="24">
        <v>79</v>
      </c>
      <c r="B94" s="1" t="s">
        <v>42</v>
      </c>
      <c r="C94" s="13"/>
      <c r="D94" s="11"/>
    </row>
    <row r="95" spans="1:4">
      <c r="A95" s="24">
        <v>80</v>
      </c>
      <c r="B95" s="1" t="s">
        <v>42</v>
      </c>
      <c r="C95" s="13"/>
      <c r="D95" s="11"/>
    </row>
    <row r="96" spans="1:4" ht="18.75">
      <c r="A96" s="24">
        <v>81</v>
      </c>
      <c r="C96" s="6" t="s">
        <v>39</v>
      </c>
      <c r="D96" s="6" t="s">
        <v>43</v>
      </c>
    </row>
    <row r="97" spans="1:4" ht="15.75">
      <c r="A97" s="24">
        <v>82</v>
      </c>
      <c r="C97" s="8" t="s">
        <v>52</v>
      </c>
      <c r="D97" s="9" t="s">
        <v>38</v>
      </c>
    </row>
    <row r="98" spans="1:4">
      <c r="A98" s="24">
        <v>83</v>
      </c>
      <c r="B98" s="1" t="s">
        <v>43</v>
      </c>
      <c r="C98" s="14">
        <v>387</v>
      </c>
      <c r="D98" s="15" t="s">
        <v>59</v>
      </c>
    </row>
    <row r="99" spans="1:4">
      <c r="A99" s="24">
        <v>84</v>
      </c>
      <c r="B99" s="1" t="s">
        <v>43</v>
      </c>
      <c r="C99" s="14">
        <v>407</v>
      </c>
      <c r="D99" s="15" t="s">
        <v>85</v>
      </c>
    </row>
    <row r="100" spans="1:4">
      <c r="A100" s="24">
        <v>85</v>
      </c>
      <c r="B100" s="1" t="s">
        <v>43</v>
      </c>
      <c r="C100" s="14">
        <v>9</v>
      </c>
      <c r="D100" s="15" t="s">
        <v>72</v>
      </c>
    </row>
    <row r="101" spans="1:4">
      <c r="A101" s="24">
        <v>86</v>
      </c>
      <c r="B101" s="1" t="s">
        <v>43</v>
      </c>
      <c r="C101" s="14">
        <v>402</v>
      </c>
      <c r="D101" s="15" t="s">
        <v>65</v>
      </c>
    </row>
    <row r="102" spans="1:4">
      <c r="A102" s="24">
        <v>87</v>
      </c>
      <c r="B102" s="1" t="s">
        <v>43</v>
      </c>
      <c r="C102" s="14">
        <v>17</v>
      </c>
      <c r="D102" s="15" t="s">
        <v>64</v>
      </c>
    </row>
    <row r="103" spans="1:4">
      <c r="A103" s="24">
        <v>88</v>
      </c>
      <c r="B103" s="1" t="s">
        <v>43</v>
      </c>
      <c r="C103" s="14">
        <v>33</v>
      </c>
      <c r="D103" s="15" t="s">
        <v>77</v>
      </c>
    </row>
    <row r="104" spans="1:4">
      <c r="A104" s="24">
        <v>89</v>
      </c>
      <c r="B104" s="1" t="s">
        <v>43</v>
      </c>
      <c r="C104" s="14">
        <v>396</v>
      </c>
      <c r="D104" s="15" t="s">
        <v>80</v>
      </c>
    </row>
    <row r="105" spans="1:4">
      <c r="A105" s="24">
        <v>90</v>
      </c>
      <c r="B105" s="1" t="s">
        <v>43</v>
      </c>
      <c r="C105" s="14">
        <v>16</v>
      </c>
      <c r="D105" s="15" t="s">
        <v>60</v>
      </c>
    </row>
    <row r="106" spans="1:4">
      <c r="A106" s="24">
        <v>91</v>
      </c>
      <c r="B106" s="1" t="s">
        <v>43</v>
      </c>
      <c r="C106" s="14">
        <v>384</v>
      </c>
      <c r="D106" s="15" t="s">
        <v>58</v>
      </c>
    </row>
    <row r="107" spans="1:4">
      <c r="A107" s="24">
        <v>92</v>
      </c>
      <c r="B107" s="1" t="s">
        <v>43</v>
      </c>
      <c r="C107" s="14">
        <v>5</v>
      </c>
      <c r="D107" s="15" t="s">
        <v>347</v>
      </c>
    </row>
    <row r="108" spans="1:4">
      <c r="A108" s="24">
        <v>93</v>
      </c>
      <c r="B108" s="1" t="s">
        <v>43</v>
      </c>
      <c r="C108" s="14">
        <v>414</v>
      </c>
      <c r="D108" s="15" t="s">
        <v>87</v>
      </c>
    </row>
    <row r="109" spans="1:4">
      <c r="A109" s="24">
        <v>94</v>
      </c>
      <c r="B109" s="1" t="s">
        <v>43</v>
      </c>
      <c r="C109" s="14">
        <v>411</v>
      </c>
      <c r="D109" s="15" t="s">
        <v>86</v>
      </c>
    </row>
    <row r="110" spans="1:4">
      <c r="A110" s="24">
        <v>95</v>
      </c>
      <c r="B110" s="1" t="s">
        <v>43</v>
      </c>
      <c r="C110" s="14">
        <v>383</v>
      </c>
      <c r="D110" s="15" t="s">
        <v>75</v>
      </c>
    </row>
    <row r="111" spans="1:4">
      <c r="A111" s="24">
        <v>96</v>
      </c>
      <c r="B111" s="1" t="s">
        <v>43</v>
      </c>
      <c r="C111" s="14">
        <v>404</v>
      </c>
      <c r="D111" s="15" t="s">
        <v>66</v>
      </c>
    </row>
    <row r="112" spans="1:4">
      <c r="A112" s="24">
        <v>97</v>
      </c>
      <c r="B112" s="1" t="s">
        <v>43</v>
      </c>
      <c r="C112" s="14">
        <v>32</v>
      </c>
      <c r="D112" s="15" t="s">
        <v>348</v>
      </c>
    </row>
    <row r="113" spans="1:4">
      <c r="A113" s="24">
        <v>98</v>
      </c>
      <c r="B113" s="1" t="s">
        <v>43</v>
      </c>
      <c r="C113" s="14">
        <v>18</v>
      </c>
      <c r="D113" s="15" t="s">
        <v>63</v>
      </c>
    </row>
    <row r="114" spans="1:4">
      <c r="A114" s="24">
        <v>99</v>
      </c>
      <c r="B114" s="1" t="s">
        <v>43</v>
      </c>
      <c r="C114" s="14">
        <v>302</v>
      </c>
      <c r="D114" s="15" t="s">
        <v>349</v>
      </c>
    </row>
    <row r="115" spans="1:4">
      <c r="A115" s="24">
        <v>100</v>
      </c>
      <c r="B115" s="1" t="s">
        <v>43</v>
      </c>
      <c r="C115" s="14">
        <v>405</v>
      </c>
      <c r="D115" s="15" t="s">
        <v>84</v>
      </c>
    </row>
    <row r="116" spans="1:4">
      <c r="A116" s="24">
        <v>101</v>
      </c>
      <c r="B116" s="1" t="s">
        <v>43</v>
      </c>
      <c r="C116" s="14"/>
      <c r="D116" s="15"/>
    </row>
    <row r="117" spans="1:4">
      <c r="A117" s="24">
        <v>102</v>
      </c>
      <c r="B117" s="1" t="s">
        <v>43</v>
      </c>
      <c r="C117" s="14"/>
      <c r="D117" s="15"/>
    </row>
    <row r="118" spans="1:4">
      <c r="A118" s="24">
        <v>103</v>
      </c>
      <c r="B118" s="1" t="s">
        <v>43</v>
      </c>
      <c r="C118" s="14"/>
      <c r="D118" s="15"/>
    </row>
    <row r="119" spans="1:4">
      <c r="A119" s="24">
        <v>104</v>
      </c>
      <c r="B119" s="1" t="s">
        <v>43</v>
      </c>
      <c r="C119" s="14"/>
      <c r="D119" s="15"/>
    </row>
    <row r="120" spans="1:4">
      <c r="A120" s="24">
        <v>105</v>
      </c>
      <c r="B120" s="1" t="s">
        <v>43</v>
      </c>
      <c r="C120" s="14"/>
      <c r="D120" s="15"/>
    </row>
    <row r="121" spans="1:4">
      <c r="A121" s="24">
        <v>106</v>
      </c>
      <c r="B121" s="1" t="s">
        <v>43</v>
      </c>
      <c r="C121" s="14"/>
      <c r="D121" s="15"/>
    </row>
    <row r="122" spans="1:4">
      <c r="A122" s="24">
        <v>107</v>
      </c>
      <c r="B122" s="1" t="s">
        <v>43</v>
      </c>
      <c r="C122" s="14"/>
      <c r="D122" s="15"/>
    </row>
    <row r="123" spans="1:4" ht="18.75">
      <c r="A123" s="24">
        <v>108</v>
      </c>
      <c r="C123" s="6" t="s">
        <v>39</v>
      </c>
      <c r="D123" s="6" t="s">
        <v>44</v>
      </c>
    </row>
    <row r="124" spans="1:4" ht="15.75">
      <c r="A124" s="24">
        <v>109</v>
      </c>
      <c r="C124" s="8" t="s">
        <v>52</v>
      </c>
      <c r="D124" s="9" t="s">
        <v>38</v>
      </c>
    </row>
    <row r="125" spans="1:4">
      <c r="A125" s="24">
        <v>110</v>
      </c>
      <c r="B125" s="1" t="s">
        <v>44</v>
      </c>
      <c r="C125" s="14">
        <v>9380</v>
      </c>
      <c r="D125" s="15" t="s">
        <v>56</v>
      </c>
    </row>
    <row r="126" spans="1:4">
      <c r="A126" s="24">
        <v>111</v>
      </c>
      <c r="B126" s="1" t="s">
        <v>44</v>
      </c>
      <c r="C126" s="14">
        <v>11</v>
      </c>
      <c r="D126" s="15" t="s">
        <v>73</v>
      </c>
    </row>
    <row r="127" spans="1:4">
      <c r="A127" s="24">
        <v>112</v>
      </c>
      <c r="B127" s="1" t="s">
        <v>44</v>
      </c>
      <c r="C127" s="14">
        <v>417</v>
      </c>
      <c r="D127" s="15" t="s">
        <v>88</v>
      </c>
    </row>
    <row r="128" spans="1:4">
      <c r="A128" s="24">
        <v>113</v>
      </c>
      <c r="B128" s="1" t="s">
        <v>44</v>
      </c>
      <c r="C128" s="14">
        <v>379</v>
      </c>
      <c r="D128" s="15" t="s">
        <v>74</v>
      </c>
    </row>
    <row r="129" spans="1:4">
      <c r="A129" s="24">
        <v>114</v>
      </c>
      <c r="B129" s="1" t="s">
        <v>44</v>
      </c>
      <c r="C129" s="14">
        <v>410</v>
      </c>
      <c r="D129" s="15" t="s">
        <v>69</v>
      </c>
    </row>
    <row r="130" spans="1:4">
      <c r="A130" s="24">
        <v>115</v>
      </c>
      <c r="B130" s="1" t="s">
        <v>44</v>
      </c>
      <c r="C130" s="14">
        <v>9999</v>
      </c>
      <c r="D130" s="15" t="s">
        <v>57</v>
      </c>
    </row>
    <row r="131" spans="1:4">
      <c r="A131" s="24">
        <v>116</v>
      </c>
      <c r="B131" s="1" t="s">
        <v>44</v>
      </c>
      <c r="C131" s="14">
        <v>427</v>
      </c>
      <c r="D131" s="15" t="s">
        <v>89</v>
      </c>
    </row>
    <row r="132" spans="1:4">
      <c r="A132" s="24">
        <v>117</v>
      </c>
      <c r="B132" s="1" t="s">
        <v>44</v>
      </c>
      <c r="C132" s="14"/>
      <c r="D132" s="15"/>
    </row>
    <row r="133" spans="1:4">
      <c r="A133" s="24">
        <v>118</v>
      </c>
      <c r="B133" s="1" t="s">
        <v>44</v>
      </c>
      <c r="C133" s="14"/>
      <c r="D133" s="15"/>
    </row>
    <row r="134" spans="1:4">
      <c r="A134" s="24">
        <v>119</v>
      </c>
      <c r="B134" s="1" t="s">
        <v>44</v>
      </c>
      <c r="C134" s="14"/>
      <c r="D134" s="15"/>
    </row>
    <row r="135" spans="1:4">
      <c r="A135" s="24">
        <v>120</v>
      </c>
      <c r="B135" s="1" t="s">
        <v>44</v>
      </c>
      <c r="C135" s="14"/>
      <c r="D135" s="15"/>
    </row>
    <row r="136" spans="1:4">
      <c r="A136" s="24">
        <v>121</v>
      </c>
      <c r="B136" s="1" t="s">
        <v>44</v>
      </c>
      <c r="C136" s="14"/>
      <c r="D136" s="15"/>
    </row>
    <row r="137" spans="1:4">
      <c r="A137" s="24">
        <v>122</v>
      </c>
      <c r="B137" s="1" t="s">
        <v>44</v>
      </c>
      <c r="C137" s="14"/>
      <c r="D137" s="15"/>
    </row>
    <row r="138" spans="1:4">
      <c r="A138" s="24">
        <v>123</v>
      </c>
      <c r="B138" s="1" t="s">
        <v>44</v>
      </c>
      <c r="C138" s="14"/>
      <c r="D138" s="15"/>
    </row>
    <row r="139" spans="1:4">
      <c r="A139" s="24">
        <v>124</v>
      </c>
      <c r="B139" s="1" t="s">
        <v>44</v>
      </c>
      <c r="C139" s="13"/>
      <c r="D139" s="11"/>
    </row>
    <row r="140" spans="1:4">
      <c r="A140" s="24">
        <v>125</v>
      </c>
      <c r="B140" s="1" t="s">
        <v>44</v>
      </c>
      <c r="C140" s="13"/>
      <c r="D140" s="11"/>
    </row>
    <row r="141" spans="1:4">
      <c r="A141" s="24">
        <v>126</v>
      </c>
      <c r="B141" s="1" t="s">
        <v>44</v>
      </c>
      <c r="C141" s="13"/>
      <c r="D141" s="11"/>
    </row>
    <row r="142" spans="1:4">
      <c r="A142" s="24">
        <v>127</v>
      </c>
      <c r="B142" s="1" t="s">
        <v>44</v>
      </c>
      <c r="C142" s="13"/>
      <c r="D142" s="11"/>
    </row>
    <row r="143" spans="1:4">
      <c r="A143" s="24">
        <v>128</v>
      </c>
      <c r="B143" s="1" t="s">
        <v>44</v>
      </c>
      <c r="C143" s="13"/>
      <c r="D143" s="11"/>
    </row>
    <row r="144" spans="1:4">
      <c r="A144" s="24">
        <v>129</v>
      </c>
      <c r="B144" s="1" t="s">
        <v>44</v>
      </c>
      <c r="C144" s="13"/>
      <c r="D144" s="11"/>
    </row>
    <row r="145" spans="1:4">
      <c r="A145" s="24">
        <v>130</v>
      </c>
      <c r="B145" s="1" t="s">
        <v>44</v>
      </c>
      <c r="C145" s="13"/>
      <c r="D145" s="11"/>
    </row>
    <row r="146" spans="1:4">
      <c r="A146" s="24">
        <v>131</v>
      </c>
      <c r="B146" s="1" t="s">
        <v>44</v>
      </c>
      <c r="C146" s="13"/>
      <c r="D146" s="11"/>
    </row>
    <row r="147" spans="1:4">
      <c r="A147" s="24">
        <v>132</v>
      </c>
      <c r="B147" s="1" t="s">
        <v>44</v>
      </c>
      <c r="C147" s="13"/>
      <c r="D147" s="11"/>
    </row>
    <row r="148" spans="1:4">
      <c r="A148" s="24">
        <v>133</v>
      </c>
      <c r="B148" s="1" t="s">
        <v>44</v>
      </c>
      <c r="C148" s="13"/>
      <c r="D148" s="11"/>
    </row>
    <row r="149" spans="1:4">
      <c r="A149" s="24">
        <v>134</v>
      </c>
      <c r="B149" s="1" t="s">
        <v>44</v>
      </c>
      <c r="C149" s="13"/>
      <c r="D149" s="11"/>
    </row>
    <row r="150" spans="1:4" ht="18.75">
      <c r="A150" s="24">
        <v>135</v>
      </c>
      <c r="C150" s="6" t="s">
        <v>39</v>
      </c>
      <c r="D150" s="6" t="s">
        <v>45</v>
      </c>
    </row>
    <row r="151" spans="1:4" ht="15.75">
      <c r="A151" s="24">
        <v>136</v>
      </c>
      <c r="C151" s="8" t="s">
        <v>52</v>
      </c>
      <c r="D151" s="9" t="s">
        <v>38</v>
      </c>
    </row>
    <row r="152" spans="1:4">
      <c r="A152" s="24">
        <v>137</v>
      </c>
      <c r="B152" s="1" t="s">
        <v>45</v>
      </c>
      <c r="C152" s="14">
        <v>408</v>
      </c>
      <c r="D152" s="15" t="s">
        <v>68</v>
      </c>
    </row>
    <row r="153" spans="1:4">
      <c r="A153" s="24">
        <v>138</v>
      </c>
      <c r="B153" s="1" t="s">
        <v>45</v>
      </c>
      <c r="C153" s="14">
        <v>37</v>
      </c>
      <c r="D153" s="15" t="s">
        <v>92</v>
      </c>
    </row>
    <row r="154" spans="1:4">
      <c r="A154" s="24">
        <v>139</v>
      </c>
      <c r="B154" s="1" t="s">
        <v>45</v>
      </c>
      <c r="C154" s="14">
        <v>39</v>
      </c>
      <c r="D154" s="15" t="s">
        <v>350</v>
      </c>
    </row>
    <row r="155" spans="1:4">
      <c r="A155" s="24">
        <v>140</v>
      </c>
      <c r="B155" s="1" t="s">
        <v>45</v>
      </c>
      <c r="C155" s="14">
        <v>386</v>
      </c>
      <c r="D155" s="15" t="s">
        <v>76</v>
      </c>
    </row>
    <row r="156" spans="1:4">
      <c r="A156" s="24">
        <v>141</v>
      </c>
      <c r="B156" s="1" t="s">
        <v>45</v>
      </c>
      <c r="C156" s="14">
        <v>382</v>
      </c>
      <c r="D156" s="15" t="s">
        <v>94</v>
      </c>
    </row>
    <row r="157" spans="1:4">
      <c r="A157" s="24">
        <v>142</v>
      </c>
      <c r="B157" s="1" t="s">
        <v>45</v>
      </c>
      <c r="C157" s="14">
        <v>7</v>
      </c>
      <c r="D157" s="15" t="s">
        <v>351</v>
      </c>
    </row>
    <row r="158" spans="1:4">
      <c r="A158" s="24">
        <v>143</v>
      </c>
      <c r="B158" s="1" t="s">
        <v>45</v>
      </c>
      <c r="C158" s="14">
        <v>36</v>
      </c>
      <c r="D158" s="15" t="s">
        <v>91</v>
      </c>
    </row>
    <row r="159" spans="1:4">
      <c r="A159" s="24">
        <v>144</v>
      </c>
      <c r="B159" s="1" t="s">
        <v>45</v>
      </c>
      <c r="C159" s="14">
        <v>391</v>
      </c>
      <c r="D159" s="15" t="s">
        <v>61</v>
      </c>
    </row>
    <row r="160" spans="1:4">
      <c r="A160" s="24">
        <v>145</v>
      </c>
      <c r="B160" s="1" t="s">
        <v>45</v>
      </c>
      <c r="C160" s="14">
        <v>325</v>
      </c>
      <c r="D160" s="15" t="s">
        <v>93</v>
      </c>
    </row>
    <row r="161" spans="1:4">
      <c r="A161" s="24">
        <v>146</v>
      </c>
      <c r="B161" s="1" t="s">
        <v>45</v>
      </c>
      <c r="C161" s="14">
        <v>413</v>
      </c>
      <c r="D161" s="15" t="s">
        <v>70</v>
      </c>
    </row>
    <row r="162" spans="1:4">
      <c r="A162" s="24">
        <v>147</v>
      </c>
      <c r="B162" s="1" t="s">
        <v>45</v>
      </c>
      <c r="C162" s="14">
        <v>9377</v>
      </c>
      <c r="D162" s="15" t="s">
        <v>55</v>
      </c>
    </row>
    <row r="163" spans="1:4">
      <c r="A163" s="24">
        <v>148</v>
      </c>
      <c r="B163" s="1" t="s">
        <v>45</v>
      </c>
      <c r="C163" s="13">
        <v>35</v>
      </c>
      <c r="D163" s="11" t="s">
        <v>90</v>
      </c>
    </row>
    <row r="164" spans="1:4">
      <c r="A164" s="24">
        <v>149</v>
      </c>
      <c r="B164" s="1" t="s">
        <v>45</v>
      </c>
      <c r="C164" s="13"/>
      <c r="D164" s="11"/>
    </row>
    <row r="165" spans="1:4">
      <c r="A165" s="24">
        <v>150</v>
      </c>
      <c r="B165" s="1" t="s">
        <v>45</v>
      </c>
      <c r="C165" s="13"/>
      <c r="D165" s="11"/>
    </row>
    <row r="166" spans="1:4">
      <c r="A166" s="24">
        <v>151</v>
      </c>
      <c r="B166" s="1" t="s">
        <v>45</v>
      </c>
      <c r="C166" s="13"/>
      <c r="D166" s="11"/>
    </row>
    <row r="167" spans="1:4">
      <c r="A167" s="24">
        <v>152</v>
      </c>
      <c r="B167" s="1" t="s">
        <v>45</v>
      </c>
      <c r="C167" s="13"/>
      <c r="D167" s="11"/>
    </row>
    <row r="168" spans="1:4">
      <c r="A168" s="24">
        <v>153</v>
      </c>
      <c r="B168" s="1" t="s">
        <v>45</v>
      </c>
      <c r="C168" s="13"/>
      <c r="D168" s="11"/>
    </row>
    <row r="169" spans="1:4">
      <c r="A169" s="24">
        <v>154</v>
      </c>
      <c r="B169" s="1" t="s">
        <v>45</v>
      </c>
      <c r="C169" s="13"/>
      <c r="D169" s="11"/>
    </row>
    <row r="170" spans="1:4">
      <c r="A170" s="24">
        <v>155</v>
      </c>
      <c r="B170" s="1" t="s">
        <v>45</v>
      </c>
      <c r="C170" s="13"/>
      <c r="D170" s="11"/>
    </row>
    <row r="171" spans="1:4">
      <c r="A171" s="24">
        <v>156</v>
      </c>
      <c r="B171" s="1" t="s">
        <v>45</v>
      </c>
      <c r="C171" s="13"/>
      <c r="D171" s="11"/>
    </row>
    <row r="172" spans="1:4">
      <c r="A172" s="24">
        <v>157</v>
      </c>
      <c r="B172" s="1" t="s">
        <v>45</v>
      </c>
      <c r="C172" s="13"/>
      <c r="D172" s="11"/>
    </row>
    <row r="173" spans="1:4">
      <c r="A173" s="24">
        <v>158</v>
      </c>
      <c r="B173" s="1" t="s">
        <v>45</v>
      </c>
      <c r="C173" s="13"/>
      <c r="D173" s="11"/>
    </row>
    <row r="174" spans="1:4">
      <c r="A174" s="24">
        <v>159</v>
      </c>
      <c r="B174" s="1" t="s">
        <v>45</v>
      </c>
      <c r="C174" s="13"/>
      <c r="D174" s="11"/>
    </row>
    <row r="175" spans="1:4">
      <c r="A175" s="24">
        <v>160</v>
      </c>
      <c r="B175" s="1" t="s">
        <v>45</v>
      </c>
      <c r="C175" s="13"/>
      <c r="D175" s="11"/>
    </row>
    <row r="176" spans="1:4">
      <c r="A176" s="24">
        <v>161</v>
      </c>
      <c r="B176" s="1" t="s">
        <v>45</v>
      </c>
      <c r="C176" s="13"/>
      <c r="D176" s="11"/>
    </row>
    <row r="177" spans="1:4" ht="18.75">
      <c r="A177" s="24">
        <v>162</v>
      </c>
      <c r="C177" s="5" t="s">
        <v>39</v>
      </c>
      <c r="D177" s="6" t="s">
        <v>46</v>
      </c>
    </row>
    <row r="178" spans="1:4" ht="18.75">
      <c r="A178" s="24">
        <v>163</v>
      </c>
      <c r="C178" s="8" t="s">
        <v>52</v>
      </c>
      <c r="D178" s="7" t="s">
        <v>38</v>
      </c>
    </row>
    <row r="179" spans="1:4">
      <c r="A179" s="24">
        <v>164</v>
      </c>
      <c r="B179" s="1" t="s">
        <v>46</v>
      </c>
      <c r="C179" s="14">
        <v>300</v>
      </c>
      <c r="D179" s="15" t="s">
        <v>95</v>
      </c>
    </row>
    <row r="180" spans="1:4">
      <c r="A180" s="24">
        <v>165</v>
      </c>
      <c r="B180" s="1" t="s">
        <v>46</v>
      </c>
      <c r="C180" s="14">
        <v>301</v>
      </c>
      <c r="D180" s="15" t="s">
        <v>96</v>
      </c>
    </row>
    <row r="181" spans="1:4">
      <c r="A181" s="24">
        <v>166</v>
      </c>
      <c r="B181" s="1" t="s">
        <v>46</v>
      </c>
      <c r="C181" s="14">
        <v>303</v>
      </c>
      <c r="D181" s="15" t="s">
        <v>97</v>
      </c>
    </row>
    <row r="182" spans="1:4">
      <c r="A182" s="24">
        <v>167</v>
      </c>
      <c r="B182" s="1" t="s">
        <v>46</v>
      </c>
      <c r="C182" s="14">
        <v>304</v>
      </c>
      <c r="D182" s="15" t="s">
        <v>98</v>
      </c>
    </row>
    <row r="183" spans="1:4">
      <c r="A183" s="24">
        <v>168</v>
      </c>
      <c r="B183" s="1" t="s">
        <v>46</v>
      </c>
      <c r="C183" s="14">
        <v>305</v>
      </c>
      <c r="D183" s="15" t="s">
        <v>99</v>
      </c>
    </row>
    <row r="184" spans="1:4">
      <c r="A184" s="24">
        <v>169</v>
      </c>
      <c r="B184" s="1" t="s">
        <v>46</v>
      </c>
      <c r="C184" s="14">
        <v>309</v>
      </c>
      <c r="D184" s="15" t="s">
        <v>100</v>
      </c>
    </row>
    <row r="185" spans="1:4">
      <c r="A185" s="24">
        <v>170</v>
      </c>
      <c r="B185" s="1" t="s">
        <v>46</v>
      </c>
      <c r="C185" s="14">
        <v>312</v>
      </c>
      <c r="D185" s="15" t="s">
        <v>101</v>
      </c>
    </row>
    <row r="186" spans="1:4">
      <c r="A186" s="24">
        <v>171</v>
      </c>
      <c r="B186" s="1" t="s">
        <v>46</v>
      </c>
      <c r="C186" s="14">
        <v>313</v>
      </c>
      <c r="D186" s="15" t="s">
        <v>102</v>
      </c>
    </row>
    <row r="187" spans="1:4">
      <c r="A187" s="24">
        <v>172</v>
      </c>
      <c r="B187" s="1" t="s">
        <v>46</v>
      </c>
      <c r="C187" s="14">
        <v>326</v>
      </c>
      <c r="D187" s="15" t="s">
        <v>103</v>
      </c>
    </row>
    <row r="188" spans="1:4">
      <c r="A188" s="24">
        <v>173</v>
      </c>
      <c r="B188" s="1" t="s">
        <v>46</v>
      </c>
      <c r="C188" s="14">
        <v>328</v>
      </c>
      <c r="D188" s="15" t="s">
        <v>104</v>
      </c>
    </row>
    <row r="189" spans="1:4">
      <c r="A189" s="24">
        <v>174</v>
      </c>
      <c r="B189" s="1" t="s">
        <v>46</v>
      </c>
      <c r="C189" s="14">
        <v>329</v>
      </c>
      <c r="D189" s="15" t="s">
        <v>105</v>
      </c>
    </row>
    <row r="190" spans="1:4">
      <c r="A190" s="24">
        <v>175</v>
      </c>
      <c r="B190" s="1" t="s">
        <v>46</v>
      </c>
      <c r="C190" s="14">
        <v>330</v>
      </c>
      <c r="D190" s="15" t="s">
        <v>106</v>
      </c>
    </row>
    <row r="191" spans="1:4">
      <c r="A191" s="24">
        <v>176</v>
      </c>
      <c r="B191" s="1" t="s">
        <v>46</v>
      </c>
      <c r="C191" s="14">
        <v>346</v>
      </c>
      <c r="D191" s="15" t="s">
        <v>107</v>
      </c>
    </row>
    <row r="192" spans="1:4">
      <c r="A192" s="24">
        <v>177</v>
      </c>
      <c r="B192" s="1" t="s">
        <v>46</v>
      </c>
      <c r="C192" s="14">
        <v>355</v>
      </c>
      <c r="D192" s="15" t="s">
        <v>108</v>
      </c>
    </row>
    <row r="193" spans="1:4">
      <c r="A193" s="24">
        <v>178</v>
      </c>
      <c r="B193" s="1" t="s">
        <v>46</v>
      </c>
      <c r="C193" s="14">
        <v>356</v>
      </c>
      <c r="D193" s="15" t="s">
        <v>109</v>
      </c>
    </row>
    <row r="194" spans="1:4">
      <c r="A194" s="24">
        <v>179</v>
      </c>
      <c r="B194" s="1" t="s">
        <v>46</v>
      </c>
      <c r="C194" s="14">
        <v>357</v>
      </c>
      <c r="D194" s="15" t="s">
        <v>110</v>
      </c>
    </row>
    <row r="195" spans="1:4">
      <c r="A195" s="24">
        <v>180</v>
      </c>
      <c r="B195" s="1" t="s">
        <v>46</v>
      </c>
      <c r="C195" s="14">
        <v>359</v>
      </c>
      <c r="D195" s="15" t="s">
        <v>111</v>
      </c>
    </row>
    <row r="196" spans="1:4">
      <c r="A196" s="24">
        <v>181</v>
      </c>
      <c r="B196" s="1" t="s">
        <v>46</v>
      </c>
      <c r="C196" s="14">
        <v>367</v>
      </c>
      <c r="D196" s="15" t="s">
        <v>112</v>
      </c>
    </row>
    <row r="197" spans="1:4">
      <c r="A197" s="24">
        <v>182</v>
      </c>
      <c r="B197" s="1" t="s">
        <v>46</v>
      </c>
      <c r="C197" s="14">
        <v>369</v>
      </c>
      <c r="D197" s="15" t="s">
        <v>113</v>
      </c>
    </row>
    <row r="198" spans="1:4">
      <c r="A198" s="24">
        <v>183</v>
      </c>
      <c r="B198" s="1" t="s">
        <v>46</v>
      </c>
      <c r="C198" s="14">
        <v>375</v>
      </c>
      <c r="D198" s="15" t="s">
        <v>114</v>
      </c>
    </row>
    <row r="199" spans="1:4">
      <c r="A199" s="24">
        <v>184</v>
      </c>
      <c r="B199" s="1" t="s">
        <v>46</v>
      </c>
      <c r="C199" s="14"/>
      <c r="D199" s="15"/>
    </row>
    <row r="200" spans="1:4">
      <c r="A200" s="24">
        <v>185</v>
      </c>
      <c r="B200" s="1" t="s">
        <v>46</v>
      </c>
      <c r="C200" s="14"/>
      <c r="D200" s="15"/>
    </row>
    <row r="201" spans="1:4">
      <c r="A201" s="24">
        <v>186</v>
      </c>
      <c r="B201" s="1" t="s">
        <v>46</v>
      </c>
      <c r="C201" s="16"/>
      <c r="D201" s="3"/>
    </row>
    <row r="202" spans="1:4">
      <c r="A202" s="24">
        <v>187</v>
      </c>
      <c r="B202" s="1" t="s">
        <v>46</v>
      </c>
      <c r="C202" s="16"/>
      <c r="D202" s="3"/>
    </row>
    <row r="203" spans="1:4">
      <c r="A203" s="24">
        <v>188</v>
      </c>
      <c r="B203" s="1" t="s">
        <v>46</v>
      </c>
      <c r="C203" s="16"/>
      <c r="D203" s="3"/>
    </row>
    <row r="204" spans="1:4" ht="18.75">
      <c r="A204" s="24">
        <v>189</v>
      </c>
      <c r="C204" s="6" t="s">
        <v>39</v>
      </c>
      <c r="D204" s="6" t="s">
        <v>47</v>
      </c>
    </row>
    <row r="205" spans="1:4" ht="18.75">
      <c r="A205" s="24">
        <v>190</v>
      </c>
      <c r="C205" s="8" t="s">
        <v>52</v>
      </c>
      <c r="D205" s="7" t="s">
        <v>38</v>
      </c>
    </row>
    <row r="206" spans="1:4">
      <c r="A206" s="24">
        <v>191</v>
      </c>
      <c r="B206" s="1" t="s">
        <v>47</v>
      </c>
      <c r="C206" s="14">
        <v>92</v>
      </c>
      <c r="D206" s="15" t="s">
        <v>115</v>
      </c>
    </row>
    <row r="207" spans="1:4">
      <c r="A207" s="24">
        <v>192</v>
      </c>
      <c r="B207" s="1" t="s">
        <v>47</v>
      </c>
      <c r="C207" s="14">
        <v>307</v>
      </c>
      <c r="D207" s="15" t="s">
        <v>116</v>
      </c>
    </row>
    <row r="208" spans="1:4">
      <c r="A208" s="24">
        <v>193</v>
      </c>
      <c r="B208" s="1" t="s">
        <v>47</v>
      </c>
      <c r="C208" s="14">
        <v>308</v>
      </c>
      <c r="D208" s="15" t="s">
        <v>117</v>
      </c>
    </row>
    <row r="209" spans="1:4">
      <c r="A209" s="24">
        <v>194</v>
      </c>
      <c r="B209" s="1" t="s">
        <v>47</v>
      </c>
      <c r="C209" s="14">
        <v>310</v>
      </c>
      <c r="D209" s="15" t="s">
        <v>118</v>
      </c>
    </row>
    <row r="210" spans="1:4">
      <c r="A210" s="24">
        <v>195</v>
      </c>
      <c r="B210" s="1" t="s">
        <v>47</v>
      </c>
      <c r="C210" s="14">
        <v>314</v>
      </c>
      <c r="D210" s="15" t="s">
        <v>119</v>
      </c>
    </row>
    <row r="211" spans="1:4">
      <c r="A211" s="24">
        <v>196</v>
      </c>
      <c r="B211" s="1" t="s">
        <v>47</v>
      </c>
      <c r="C211" s="14">
        <v>315</v>
      </c>
      <c r="D211" s="15" t="s">
        <v>120</v>
      </c>
    </row>
    <row r="212" spans="1:4">
      <c r="A212" s="24">
        <v>197</v>
      </c>
      <c r="B212" s="1" t="s">
        <v>47</v>
      </c>
      <c r="C212" s="14">
        <v>317</v>
      </c>
      <c r="D212" s="15" t="s">
        <v>121</v>
      </c>
    </row>
    <row r="213" spans="1:4">
      <c r="A213" s="24">
        <v>198</v>
      </c>
      <c r="B213" s="1" t="s">
        <v>47</v>
      </c>
      <c r="C213" s="14">
        <v>323</v>
      </c>
      <c r="D213" s="15" t="s">
        <v>122</v>
      </c>
    </row>
    <row r="214" spans="1:4">
      <c r="A214" s="24">
        <v>199</v>
      </c>
      <c r="B214" s="1" t="s">
        <v>47</v>
      </c>
      <c r="C214" s="14">
        <v>341</v>
      </c>
      <c r="D214" s="15" t="s">
        <v>123</v>
      </c>
    </row>
    <row r="215" spans="1:4">
      <c r="A215" s="24">
        <v>200</v>
      </c>
      <c r="B215" s="1" t="s">
        <v>47</v>
      </c>
      <c r="C215" s="14">
        <v>342</v>
      </c>
      <c r="D215" s="15" t="s">
        <v>124</v>
      </c>
    </row>
    <row r="216" spans="1:4">
      <c r="A216" s="24">
        <v>201</v>
      </c>
      <c r="B216" s="1" t="s">
        <v>47</v>
      </c>
      <c r="C216" s="14">
        <v>361</v>
      </c>
      <c r="D216" s="15" t="s">
        <v>125</v>
      </c>
    </row>
    <row r="217" spans="1:4">
      <c r="A217" s="24">
        <v>202</v>
      </c>
      <c r="B217" s="1" t="s">
        <v>47</v>
      </c>
      <c r="C217" s="14">
        <v>368</v>
      </c>
      <c r="D217" s="15" t="s">
        <v>126</v>
      </c>
    </row>
    <row r="218" spans="1:4">
      <c r="A218" s="24">
        <v>203</v>
      </c>
      <c r="B218" s="1" t="s">
        <v>47</v>
      </c>
      <c r="C218" s="14">
        <v>374</v>
      </c>
      <c r="D218" s="15" t="s">
        <v>127</v>
      </c>
    </row>
    <row r="219" spans="1:4">
      <c r="A219" s="24">
        <v>204</v>
      </c>
      <c r="B219" s="1" t="s">
        <v>47</v>
      </c>
      <c r="C219" s="14">
        <v>377</v>
      </c>
      <c r="D219" s="15" t="s">
        <v>128</v>
      </c>
    </row>
    <row r="220" spans="1:4">
      <c r="A220" s="24">
        <v>205</v>
      </c>
      <c r="B220" s="1" t="s">
        <v>47</v>
      </c>
      <c r="C220" s="3">
        <v>4</v>
      </c>
      <c r="D220" s="3" t="s">
        <v>140</v>
      </c>
    </row>
    <row r="221" spans="1:4">
      <c r="A221" s="24">
        <v>206</v>
      </c>
      <c r="B221" s="1" t="s">
        <v>47</v>
      </c>
      <c r="C221" s="3"/>
      <c r="D221" s="3"/>
    </row>
    <row r="222" spans="1:4">
      <c r="A222" s="24">
        <v>207</v>
      </c>
      <c r="B222" s="1" t="s">
        <v>47</v>
      </c>
      <c r="C222" s="3"/>
      <c r="D222" s="3"/>
    </row>
    <row r="223" spans="1:4">
      <c r="A223" s="24">
        <v>208</v>
      </c>
      <c r="B223" s="1" t="s">
        <v>47</v>
      </c>
      <c r="C223" s="3"/>
      <c r="D223" s="3"/>
    </row>
    <row r="224" spans="1:4">
      <c r="A224" s="24">
        <v>209</v>
      </c>
      <c r="B224" s="1" t="s">
        <v>47</v>
      </c>
      <c r="C224" s="3"/>
      <c r="D224" s="3"/>
    </row>
    <row r="225" spans="1:4">
      <c r="A225" s="24">
        <v>210</v>
      </c>
      <c r="B225" s="1" t="s">
        <v>47</v>
      </c>
      <c r="C225" s="3"/>
      <c r="D225" s="3"/>
    </row>
    <row r="226" spans="1:4">
      <c r="A226" s="24">
        <v>211</v>
      </c>
      <c r="B226" s="1" t="s">
        <v>47</v>
      </c>
      <c r="C226" s="3"/>
      <c r="D226" s="3"/>
    </row>
    <row r="227" spans="1:4">
      <c r="A227" s="24">
        <v>212</v>
      </c>
      <c r="B227" s="1" t="s">
        <v>47</v>
      </c>
      <c r="C227" s="3"/>
      <c r="D227" s="3"/>
    </row>
    <row r="228" spans="1:4">
      <c r="A228" s="24">
        <v>213</v>
      </c>
      <c r="B228" s="1" t="s">
        <v>47</v>
      </c>
      <c r="C228" s="3"/>
      <c r="D228" s="3"/>
    </row>
    <row r="229" spans="1:4">
      <c r="A229" s="24">
        <v>214</v>
      </c>
      <c r="B229" s="1" t="s">
        <v>47</v>
      </c>
      <c r="C229" s="3"/>
      <c r="D229" s="3"/>
    </row>
    <row r="230" spans="1:4">
      <c r="A230" s="24">
        <v>215</v>
      </c>
      <c r="B230" s="1" t="s">
        <v>47</v>
      </c>
      <c r="C230" s="3"/>
      <c r="D230" s="3"/>
    </row>
    <row r="231" spans="1:4" ht="18.75">
      <c r="A231" s="24">
        <v>216</v>
      </c>
      <c r="C231" s="6" t="s">
        <v>39</v>
      </c>
      <c r="D231" s="6" t="s">
        <v>48</v>
      </c>
    </row>
    <row r="232" spans="1:4" ht="18.75">
      <c r="A232" s="24">
        <v>217</v>
      </c>
      <c r="C232" s="8" t="s">
        <v>52</v>
      </c>
      <c r="D232" s="7" t="s">
        <v>38</v>
      </c>
    </row>
    <row r="233" spans="1:4">
      <c r="A233" s="24">
        <v>218</v>
      </c>
      <c r="B233" s="1" t="s">
        <v>48</v>
      </c>
      <c r="C233" s="14">
        <v>23</v>
      </c>
      <c r="D233" s="15" t="s">
        <v>129</v>
      </c>
    </row>
    <row r="234" spans="1:4">
      <c r="A234" s="24">
        <v>219</v>
      </c>
      <c r="B234" s="1" t="s">
        <v>48</v>
      </c>
      <c r="C234" s="14">
        <v>90</v>
      </c>
      <c r="D234" s="15" t="s">
        <v>130</v>
      </c>
    </row>
    <row r="235" spans="1:4">
      <c r="A235" s="24">
        <v>220</v>
      </c>
      <c r="B235" s="1" t="s">
        <v>48</v>
      </c>
      <c r="C235" s="14">
        <v>306</v>
      </c>
      <c r="D235" s="15" t="s">
        <v>131</v>
      </c>
    </row>
    <row r="236" spans="1:4">
      <c r="A236" s="24">
        <v>221</v>
      </c>
      <c r="B236" s="1" t="s">
        <v>48</v>
      </c>
      <c r="C236" s="14">
        <v>311</v>
      </c>
      <c r="D236" s="15" t="s">
        <v>132</v>
      </c>
    </row>
    <row r="237" spans="1:4">
      <c r="A237" s="24">
        <v>222</v>
      </c>
      <c r="B237" s="1" t="s">
        <v>48</v>
      </c>
      <c r="C237" s="14">
        <v>318</v>
      </c>
      <c r="D237" s="15" t="s">
        <v>133</v>
      </c>
    </row>
    <row r="238" spans="1:4">
      <c r="A238" s="24">
        <v>223</v>
      </c>
      <c r="B238" s="1" t="s">
        <v>48</v>
      </c>
      <c r="C238" s="14">
        <v>331</v>
      </c>
      <c r="D238" s="15" t="s">
        <v>134</v>
      </c>
    </row>
    <row r="239" spans="1:4">
      <c r="A239" s="24">
        <v>224</v>
      </c>
      <c r="B239" s="1" t="s">
        <v>48</v>
      </c>
      <c r="C239" s="14">
        <v>333</v>
      </c>
      <c r="D239" s="15" t="s">
        <v>135</v>
      </c>
    </row>
    <row r="240" spans="1:4">
      <c r="A240" s="24">
        <v>225</v>
      </c>
      <c r="B240" s="1" t="s">
        <v>48</v>
      </c>
      <c r="C240" s="14">
        <v>334</v>
      </c>
      <c r="D240" s="15" t="s">
        <v>136</v>
      </c>
    </row>
    <row r="241" spans="1:4">
      <c r="A241" s="24">
        <v>226</v>
      </c>
      <c r="B241" s="1" t="s">
        <v>48</v>
      </c>
      <c r="C241" s="14">
        <v>343</v>
      </c>
      <c r="D241" s="15" t="s">
        <v>137</v>
      </c>
    </row>
    <row r="242" spans="1:4">
      <c r="A242" s="24">
        <v>227</v>
      </c>
      <c r="B242" s="1" t="s">
        <v>48</v>
      </c>
      <c r="C242" s="14">
        <v>344</v>
      </c>
      <c r="D242" s="15" t="s">
        <v>138</v>
      </c>
    </row>
    <row r="243" spans="1:4">
      <c r="A243" s="24">
        <v>228</v>
      </c>
      <c r="B243" s="1" t="s">
        <v>48</v>
      </c>
      <c r="C243" s="14">
        <v>358</v>
      </c>
      <c r="D243" s="15" t="s">
        <v>139</v>
      </c>
    </row>
    <row r="244" spans="1:4">
      <c r="A244" s="24">
        <v>229</v>
      </c>
      <c r="B244" s="1" t="s">
        <v>48</v>
      </c>
      <c r="C244" s="13"/>
      <c r="D244" s="11"/>
    </row>
    <row r="245" spans="1:4">
      <c r="A245" s="24">
        <v>230</v>
      </c>
      <c r="B245" s="1" t="s">
        <v>48</v>
      </c>
      <c r="C245" s="13"/>
      <c r="D245" s="11"/>
    </row>
    <row r="246" spans="1:4">
      <c r="A246" s="24">
        <v>231</v>
      </c>
      <c r="B246" s="1" t="s">
        <v>48</v>
      </c>
      <c r="C246" s="16"/>
      <c r="D246" s="3"/>
    </row>
    <row r="247" spans="1:4">
      <c r="A247" s="24">
        <v>232</v>
      </c>
      <c r="B247" s="1" t="s">
        <v>48</v>
      </c>
      <c r="C247" s="16"/>
      <c r="D247" s="3"/>
    </row>
    <row r="248" spans="1:4">
      <c r="A248" s="24">
        <v>233</v>
      </c>
      <c r="B248" s="1" t="s">
        <v>48</v>
      </c>
      <c r="C248" s="16"/>
      <c r="D248" s="3"/>
    </row>
    <row r="249" spans="1:4">
      <c r="A249" s="24">
        <v>234</v>
      </c>
      <c r="B249" s="1" t="s">
        <v>48</v>
      </c>
      <c r="C249" s="16"/>
      <c r="D249" s="3"/>
    </row>
    <row r="250" spans="1:4">
      <c r="A250" s="24">
        <v>235</v>
      </c>
      <c r="B250" s="1" t="s">
        <v>48</v>
      </c>
      <c r="C250" s="16"/>
      <c r="D250" s="3"/>
    </row>
    <row r="251" spans="1:4">
      <c r="A251" s="24">
        <v>236</v>
      </c>
      <c r="B251" s="1" t="s">
        <v>48</v>
      </c>
      <c r="C251" s="16"/>
      <c r="D251" s="3"/>
    </row>
    <row r="252" spans="1:4">
      <c r="A252" s="24">
        <v>237</v>
      </c>
      <c r="B252" s="1" t="s">
        <v>48</v>
      </c>
      <c r="C252" s="16"/>
      <c r="D252" s="3"/>
    </row>
    <row r="253" spans="1:4">
      <c r="A253" s="24">
        <v>238</v>
      </c>
      <c r="B253" s="1" t="s">
        <v>48</v>
      </c>
      <c r="C253" s="16"/>
      <c r="D253" s="3"/>
    </row>
    <row r="254" spans="1:4">
      <c r="A254" s="24">
        <v>239</v>
      </c>
      <c r="B254" s="1" t="s">
        <v>48</v>
      </c>
      <c r="C254" s="3"/>
      <c r="D254" s="3"/>
    </row>
    <row r="255" spans="1:4">
      <c r="A255" s="24">
        <v>240</v>
      </c>
      <c r="B255" s="1" t="s">
        <v>48</v>
      </c>
      <c r="C255" s="3"/>
      <c r="D255" s="3"/>
    </row>
    <row r="256" spans="1:4">
      <c r="A256" s="24">
        <v>241</v>
      </c>
      <c r="B256" s="1" t="s">
        <v>48</v>
      </c>
      <c r="C256" s="3"/>
      <c r="D256" s="3"/>
    </row>
    <row r="257" spans="1:4">
      <c r="A257" s="24">
        <v>242</v>
      </c>
      <c r="B257" s="1" t="s">
        <v>48</v>
      </c>
      <c r="C257" s="3"/>
      <c r="D257" s="3"/>
    </row>
    <row r="258" spans="1:4" ht="18.75">
      <c r="A258" s="24">
        <v>243</v>
      </c>
      <c r="C258" s="6" t="s">
        <v>39</v>
      </c>
      <c r="D258" s="6" t="s">
        <v>49</v>
      </c>
    </row>
    <row r="259" spans="1:4" ht="18.75">
      <c r="A259" s="24">
        <v>244</v>
      </c>
      <c r="C259" s="17" t="s">
        <v>52</v>
      </c>
      <c r="D259" s="18" t="s">
        <v>38</v>
      </c>
    </row>
    <row r="260" spans="1:4">
      <c r="A260" s="24">
        <v>245</v>
      </c>
      <c r="B260" s="1" t="s">
        <v>49</v>
      </c>
      <c r="C260" s="16">
        <v>8</v>
      </c>
      <c r="D260" s="3" t="s">
        <v>385</v>
      </c>
    </row>
    <row r="261" spans="1:4">
      <c r="A261" s="24">
        <v>246</v>
      </c>
      <c r="B261" s="1" t="s">
        <v>49</v>
      </c>
      <c r="C261" s="16">
        <v>10</v>
      </c>
      <c r="D261" s="3" t="s">
        <v>141</v>
      </c>
    </row>
    <row r="262" spans="1:4">
      <c r="A262" s="24">
        <v>247</v>
      </c>
      <c r="B262" s="1" t="s">
        <v>49</v>
      </c>
      <c r="C262" s="16">
        <v>101</v>
      </c>
      <c r="D262" s="3" t="s">
        <v>142</v>
      </c>
    </row>
    <row r="263" spans="1:4">
      <c r="A263" s="24">
        <v>248</v>
      </c>
      <c r="B263" s="1" t="s">
        <v>49</v>
      </c>
      <c r="C263" s="16">
        <v>120</v>
      </c>
      <c r="D263" s="3" t="s">
        <v>143</v>
      </c>
    </row>
    <row r="264" spans="1:4">
      <c r="A264" s="24">
        <v>249</v>
      </c>
      <c r="B264" s="1" t="s">
        <v>49</v>
      </c>
      <c r="C264" s="16">
        <v>121</v>
      </c>
      <c r="D264" s="3" t="s">
        <v>144</v>
      </c>
    </row>
    <row r="265" spans="1:4">
      <c r="A265" s="24">
        <v>250</v>
      </c>
      <c r="B265" s="1" t="s">
        <v>49</v>
      </c>
      <c r="C265" s="16">
        <v>122</v>
      </c>
      <c r="D265" s="3" t="s">
        <v>145</v>
      </c>
    </row>
    <row r="266" spans="1:4">
      <c r="A266" s="24">
        <v>251</v>
      </c>
      <c r="B266" s="1" t="s">
        <v>49</v>
      </c>
      <c r="C266" s="16">
        <v>125</v>
      </c>
      <c r="D266" s="3" t="s">
        <v>146</v>
      </c>
    </row>
    <row r="267" spans="1:4">
      <c r="A267" s="24">
        <v>252</v>
      </c>
      <c r="B267" s="1" t="s">
        <v>49</v>
      </c>
      <c r="C267" s="16">
        <v>130</v>
      </c>
      <c r="D267" s="3" t="s">
        <v>147</v>
      </c>
    </row>
    <row r="268" spans="1:4">
      <c r="A268" s="24">
        <v>253</v>
      </c>
      <c r="B268" s="1" t="s">
        <v>49</v>
      </c>
      <c r="C268" s="16">
        <v>132</v>
      </c>
      <c r="D268" s="3" t="s">
        <v>148</v>
      </c>
    </row>
    <row r="269" spans="1:4">
      <c r="A269" s="24">
        <v>254</v>
      </c>
      <c r="B269" s="1" t="s">
        <v>49</v>
      </c>
      <c r="C269" s="16">
        <v>137</v>
      </c>
      <c r="D269" s="3" t="s">
        <v>149</v>
      </c>
    </row>
    <row r="270" spans="1:4">
      <c r="A270" s="24">
        <v>255</v>
      </c>
      <c r="B270" s="1" t="s">
        <v>49</v>
      </c>
      <c r="C270" s="16">
        <v>139</v>
      </c>
      <c r="D270" s="3" t="s">
        <v>150</v>
      </c>
    </row>
    <row r="271" spans="1:4">
      <c r="A271" s="24">
        <v>256</v>
      </c>
      <c r="B271" s="1" t="s">
        <v>49</v>
      </c>
      <c r="C271" s="16">
        <v>166</v>
      </c>
      <c r="D271" s="3" t="s">
        <v>151</v>
      </c>
    </row>
    <row r="272" spans="1:4">
      <c r="A272" s="24">
        <v>257</v>
      </c>
      <c r="B272" s="1" t="s">
        <v>49</v>
      </c>
      <c r="C272" s="16">
        <v>177</v>
      </c>
      <c r="D272" s="3" t="s">
        <v>152</v>
      </c>
    </row>
    <row r="273" spans="1:4">
      <c r="A273" s="24">
        <v>258</v>
      </c>
      <c r="B273" s="1" t="s">
        <v>49</v>
      </c>
      <c r="C273" s="16">
        <v>236</v>
      </c>
      <c r="D273" s="3" t="s">
        <v>153</v>
      </c>
    </row>
    <row r="274" spans="1:4">
      <c r="A274" s="24">
        <v>259</v>
      </c>
      <c r="B274" s="1" t="s">
        <v>49</v>
      </c>
      <c r="C274" s="16">
        <v>238</v>
      </c>
      <c r="D274" s="3" t="s">
        <v>154</v>
      </c>
    </row>
    <row r="275" spans="1:4">
      <c r="A275" s="24">
        <v>260</v>
      </c>
      <c r="B275" s="1" t="s">
        <v>49</v>
      </c>
      <c r="C275" s="16">
        <v>248</v>
      </c>
      <c r="D275" s="3" t="s">
        <v>155</v>
      </c>
    </row>
    <row r="276" spans="1:4">
      <c r="A276" s="24">
        <v>261</v>
      </c>
      <c r="B276" s="1" t="s">
        <v>49</v>
      </c>
      <c r="C276" s="16">
        <v>252</v>
      </c>
      <c r="D276" s="3" t="s">
        <v>156</v>
      </c>
    </row>
    <row r="277" spans="1:4">
      <c r="A277" s="24">
        <v>262</v>
      </c>
      <c r="B277" s="1" t="s">
        <v>49</v>
      </c>
      <c r="C277" s="16">
        <v>254</v>
      </c>
      <c r="D277" s="3" t="s">
        <v>157</v>
      </c>
    </row>
    <row r="278" spans="1:4">
      <c r="A278" s="24">
        <v>263</v>
      </c>
      <c r="B278" s="1" t="s">
        <v>49</v>
      </c>
      <c r="C278" s="16">
        <v>261</v>
      </c>
      <c r="D278" s="3" t="s">
        <v>158</v>
      </c>
    </row>
    <row r="279" spans="1:4">
      <c r="A279" s="24">
        <v>264</v>
      </c>
      <c r="B279" s="1" t="s">
        <v>49</v>
      </c>
      <c r="C279" s="16">
        <v>264</v>
      </c>
      <c r="D279" s="3" t="s">
        <v>159</v>
      </c>
    </row>
    <row r="280" spans="1:4">
      <c r="A280" s="24">
        <v>265</v>
      </c>
      <c r="B280" s="1" t="s">
        <v>49</v>
      </c>
      <c r="C280" s="19"/>
      <c r="D280" s="20"/>
    </row>
    <row r="281" spans="1:4">
      <c r="A281" s="24">
        <v>266</v>
      </c>
      <c r="B281" s="1" t="s">
        <v>49</v>
      </c>
      <c r="C281" s="3"/>
      <c r="D281" s="2"/>
    </row>
    <row r="282" spans="1:4">
      <c r="A282" s="24">
        <v>267</v>
      </c>
      <c r="B282" s="1" t="s">
        <v>49</v>
      </c>
      <c r="C282" s="3"/>
      <c r="D282" s="2"/>
    </row>
    <row r="283" spans="1:4">
      <c r="A283" s="24">
        <v>268</v>
      </c>
      <c r="B283" s="1" t="s">
        <v>49</v>
      </c>
      <c r="C283" s="3"/>
      <c r="D283" s="2"/>
    </row>
    <row r="284" spans="1:4">
      <c r="A284" s="24">
        <v>269</v>
      </c>
      <c r="B284" s="1" t="s">
        <v>49</v>
      </c>
      <c r="C284" s="3"/>
      <c r="D284" s="2"/>
    </row>
    <row r="285" spans="1:4" ht="18.75">
      <c r="A285" s="24">
        <v>270</v>
      </c>
      <c r="C285" s="6" t="s">
        <v>39</v>
      </c>
      <c r="D285" s="6" t="s">
        <v>50</v>
      </c>
    </row>
    <row r="286" spans="1:4" ht="18.75">
      <c r="A286" s="24">
        <v>271</v>
      </c>
      <c r="C286" s="17" t="s">
        <v>52</v>
      </c>
      <c r="D286" s="18" t="s">
        <v>38</v>
      </c>
    </row>
    <row r="287" spans="1:4">
      <c r="A287" s="24">
        <v>272</v>
      </c>
      <c r="B287" s="1" t="s">
        <v>50</v>
      </c>
      <c r="C287" s="16">
        <v>54</v>
      </c>
      <c r="D287" s="3" t="s">
        <v>160</v>
      </c>
    </row>
    <row r="288" spans="1:4">
      <c r="A288" s="24">
        <v>273</v>
      </c>
      <c r="B288" s="1" t="s">
        <v>50</v>
      </c>
      <c r="C288" s="16">
        <v>104</v>
      </c>
      <c r="D288" s="3" t="s">
        <v>161</v>
      </c>
    </row>
    <row r="289" spans="1:4">
      <c r="A289" s="24">
        <v>274</v>
      </c>
      <c r="B289" s="1" t="s">
        <v>50</v>
      </c>
      <c r="C289" s="16">
        <v>129</v>
      </c>
      <c r="D289" s="3" t="s">
        <v>162</v>
      </c>
    </row>
    <row r="290" spans="1:4">
      <c r="A290" s="24">
        <v>275</v>
      </c>
      <c r="B290" s="1" t="s">
        <v>50</v>
      </c>
      <c r="C290" s="16">
        <v>131</v>
      </c>
      <c r="D290" s="3" t="s">
        <v>163</v>
      </c>
    </row>
    <row r="291" spans="1:4">
      <c r="A291" s="24">
        <v>276</v>
      </c>
      <c r="B291" s="1" t="s">
        <v>50</v>
      </c>
      <c r="C291" s="16">
        <v>135</v>
      </c>
      <c r="D291" s="3" t="s">
        <v>164</v>
      </c>
    </row>
    <row r="292" spans="1:4">
      <c r="A292" s="24">
        <v>277</v>
      </c>
      <c r="B292" s="1" t="s">
        <v>50</v>
      </c>
      <c r="C292" s="16">
        <v>140</v>
      </c>
      <c r="D292" s="3" t="s">
        <v>165</v>
      </c>
    </row>
    <row r="293" spans="1:4">
      <c r="A293" s="24">
        <v>278</v>
      </c>
      <c r="B293" s="1" t="s">
        <v>50</v>
      </c>
      <c r="C293" s="16">
        <v>169</v>
      </c>
      <c r="D293" s="3" t="s">
        <v>166</v>
      </c>
    </row>
    <row r="294" spans="1:4">
      <c r="A294" s="24">
        <v>279</v>
      </c>
      <c r="B294" s="1" t="s">
        <v>50</v>
      </c>
      <c r="C294" s="16">
        <v>240</v>
      </c>
      <c r="D294" s="3" t="s">
        <v>167</v>
      </c>
    </row>
    <row r="295" spans="1:4">
      <c r="A295" s="24">
        <v>280</v>
      </c>
      <c r="B295" s="1" t="s">
        <v>50</v>
      </c>
      <c r="C295" s="16">
        <v>243</v>
      </c>
      <c r="D295" s="3" t="s">
        <v>168</v>
      </c>
    </row>
    <row r="296" spans="1:4">
      <c r="A296" s="24">
        <v>281</v>
      </c>
      <c r="B296" s="1" t="s">
        <v>50</v>
      </c>
      <c r="C296" s="16">
        <v>249</v>
      </c>
      <c r="D296" s="3" t="s">
        <v>169</v>
      </c>
    </row>
    <row r="297" spans="1:4">
      <c r="A297" s="24">
        <v>282</v>
      </c>
      <c r="B297" s="1" t="s">
        <v>50</v>
      </c>
      <c r="C297" s="16">
        <v>270</v>
      </c>
      <c r="D297" s="3" t="s">
        <v>170</v>
      </c>
    </row>
    <row r="298" spans="1:4">
      <c r="A298" s="24">
        <v>283</v>
      </c>
      <c r="B298" s="1" t="s">
        <v>50</v>
      </c>
      <c r="C298" s="16"/>
      <c r="D298" s="3"/>
    </row>
    <row r="299" spans="1:4">
      <c r="A299" s="24">
        <v>284</v>
      </c>
      <c r="B299" s="1" t="s">
        <v>50</v>
      </c>
      <c r="C299" s="16"/>
      <c r="D299" s="3"/>
    </row>
    <row r="300" spans="1:4">
      <c r="A300" s="24">
        <v>285</v>
      </c>
      <c r="B300" s="1" t="s">
        <v>50</v>
      </c>
      <c r="C300" s="16"/>
      <c r="D300" s="3"/>
    </row>
    <row r="301" spans="1:4">
      <c r="A301" s="24">
        <v>286</v>
      </c>
      <c r="B301" s="1" t="s">
        <v>50</v>
      </c>
      <c r="C301" s="16"/>
      <c r="D301" s="3"/>
    </row>
    <row r="302" spans="1:4">
      <c r="A302" s="24">
        <v>287</v>
      </c>
      <c r="B302" s="1" t="s">
        <v>50</v>
      </c>
      <c r="C302" s="16"/>
      <c r="D302" s="3"/>
    </row>
    <row r="303" spans="1:4">
      <c r="A303" s="24">
        <v>288</v>
      </c>
      <c r="B303" s="1" t="s">
        <v>50</v>
      </c>
      <c r="C303" s="16"/>
      <c r="D303" s="3"/>
    </row>
    <row r="304" spans="1:4">
      <c r="A304" s="24">
        <v>289</v>
      </c>
      <c r="B304" s="1" t="s">
        <v>50</v>
      </c>
      <c r="C304" s="16"/>
      <c r="D304" s="3"/>
    </row>
    <row r="305" spans="1:4">
      <c r="A305" s="24">
        <v>290</v>
      </c>
      <c r="B305" s="1" t="s">
        <v>50</v>
      </c>
      <c r="C305" s="3"/>
      <c r="D305" s="3"/>
    </row>
    <row r="306" spans="1:4">
      <c r="A306" s="24">
        <v>291</v>
      </c>
      <c r="B306" s="1" t="s">
        <v>50</v>
      </c>
      <c r="C306" s="3"/>
      <c r="D306" s="3"/>
    </row>
    <row r="307" spans="1:4">
      <c r="A307" s="24">
        <v>292</v>
      </c>
      <c r="B307" s="1" t="s">
        <v>50</v>
      </c>
      <c r="C307" s="19"/>
      <c r="D307" s="20"/>
    </row>
    <row r="308" spans="1:4">
      <c r="A308" s="24">
        <v>293</v>
      </c>
      <c r="B308" s="1" t="s">
        <v>50</v>
      </c>
      <c r="C308" s="3"/>
      <c r="D308" s="2"/>
    </row>
    <row r="309" spans="1:4">
      <c r="A309" s="24">
        <v>294</v>
      </c>
      <c r="B309" s="1" t="s">
        <v>50</v>
      </c>
      <c r="C309" s="3"/>
      <c r="D309" s="2"/>
    </row>
    <row r="310" spans="1:4">
      <c r="A310" s="24">
        <v>295</v>
      </c>
      <c r="B310" s="1" t="s">
        <v>50</v>
      </c>
      <c r="C310" s="3"/>
      <c r="D310" s="2"/>
    </row>
    <row r="311" spans="1:4">
      <c r="A311" s="24">
        <v>296</v>
      </c>
      <c r="B311" s="1" t="s">
        <v>50</v>
      </c>
      <c r="C311" s="3"/>
      <c r="D311" s="2"/>
    </row>
    <row r="312" spans="1:4" ht="18.75">
      <c r="A312" s="24">
        <v>297</v>
      </c>
      <c r="C312" s="6" t="s">
        <v>39</v>
      </c>
      <c r="D312" s="6" t="s">
        <v>51</v>
      </c>
    </row>
    <row r="313" spans="1:4" ht="18.75">
      <c r="A313" s="24">
        <v>298</v>
      </c>
      <c r="C313" s="17" t="s">
        <v>52</v>
      </c>
      <c r="D313" s="18" t="s">
        <v>38</v>
      </c>
    </row>
    <row r="314" spans="1:4">
      <c r="A314" s="24">
        <v>299</v>
      </c>
      <c r="B314" s="1" t="s">
        <v>51</v>
      </c>
      <c r="C314" s="16">
        <v>105</v>
      </c>
      <c r="D314" s="3" t="s">
        <v>171</v>
      </c>
    </row>
    <row r="315" spans="1:4">
      <c r="A315" s="24">
        <v>300</v>
      </c>
      <c r="B315" s="1" t="s">
        <v>51</v>
      </c>
      <c r="C315" s="16">
        <v>107</v>
      </c>
      <c r="D315" s="3" t="s">
        <v>172</v>
      </c>
    </row>
    <row r="316" spans="1:4">
      <c r="A316" s="24">
        <v>301</v>
      </c>
      <c r="B316" s="1" t="s">
        <v>51</v>
      </c>
      <c r="C316" s="16">
        <v>116</v>
      </c>
      <c r="D316" s="3" t="s">
        <v>173</v>
      </c>
    </row>
    <row r="317" spans="1:4">
      <c r="A317" s="24">
        <v>302</v>
      </c>
      <c r="B317" s="1" t="s">
        <v>51</v>
      </c>
      <c r="C317" s="16">
        <v>141</v>
      </c>
      <c r="D317" s="3" t="s">
        <v>174</v>
      </c>
    </row>
    <row r="318" spans="1:4">
      <c r="A318" s="24">
        <v>303</v>
      </c>
      <c r="B318" s="1" t="s">
        <v>51</v>
      </c>
      <c r="C318" s="16">
        <v>144</v>
      </c>
      <c r="D318" s="3" t="s">
        <v>175</v>
      </c>
    </row>
    <row r="319" spans="1:4">
      <c r="A319" s="24">
        <v>304</v>
      </c>
      <c r="B319" s="1" t="s">
        <v>51</v>
      </c>
      <c r="C319" s="16">
        <v>180</v>
      </c>
      <c r="D319" s="3" t="s">
        <v>176</v>
      </c>
    </row>
    <row r="320" spans="1:4">
      <c r="A320" s="24">
        <v>305</v>
      </c>
      <c r="B320" s="1" t="s">
        <v>51</v>
      </c>
      <c r="C320" s="16">
        <v>188</v>
      </c>
      <c r="D320" s="3" t="s">
        <v>177</v>
      </c>
    </row>
    <row r="321" spans="1:4">
      <c r="A321" s="24">
        <v>306</v>
      </c>
      <c r="B321" s="1" t="s">
        <v>51</v>
      </c>
      <c r="C321" s="16">
        <v>222</v>
      </c>
      <c r="D321" s="3" t="s">
        <v>178</v>
      </c>
    </row>
    <row r="322" spans="1:4">
      <c r="A322" s="24">
        <v>307</v>
      </c>
      <c r="B322" s="1" t="s">
        <v>51</v>
      </c>
      <c r="C322" s="16">
        <v>235</v>
      </c>
      <c r="D322" s="3" t="s">
        <v>179</v>
      </c>
    </row>
    <row r="323" spans="1:4">
      <c r="A323" s="24">
        <v>308</v>
      </c>
      <c r="B323" s="1" t="s">
        <v>51</v>
      </c>
      <c r="C323" s="16">
        <v>237</v>
      </c>
      <c r="D323" s="3" t="s">
        <v>180</v>
      </c>
    </row>
    <row r="324" spans="1:4">
      <c r="A324" s="24">
        <v>309</v>
      </c>
      <c r="B324" s="1" t="s">
        <v>51</v>
      </c>
      <c r="C324" s="16">
        <v>241</v>
      </c>
      <c r="D324" s="3" t="s">
        <v>181</v>
      </c>
    </row>
    <row r="325" spans="1:4">
      <c r="A325" s="24">
        <v>310</v>
      </c>
      <c r="B325" s="1" t="s">
        <v>51</v>
      </c>
      <c r="C325" s="16">
        <v>250</v>
      </c>
      <c r="D325" s="3" t="s">
        <v>182</v>
      </c>
    </row>
    <row r="326" spans="1:4">
      <c r="A326" s="24">
        <v>311</v>
      </c>
      <c r="B326" s="1" t="s">
        <v>51</v>
      </c>
      <c r="C326" s="16">
        <v>255</v>
      </c>
      <c r="D326" s="3" t="s">
        <v>183</v>
      </c>
    </row>
    <row r="327" spans="1:4">
      <c r="A327" s="24">
        <v>312</v>
      </c>
      <c r="B327" s="1" t="s">
        <v>51</v>
      </c>
      <c r="C327" s="16">
        <v>256</v>
      </c>
      <c r="D327" s="3" t="s">
        <v>184</v>
      </c>
    </row>
    <row r="328" spans="1:4">
      <c r="A328" s="24">
        <v>313</v>
      </c>
      <c r="B328" s="1" t="s">
        <v>51</v>
      </c>
      <c r="C328" s="16">
        <v>260</v>
      </c>
      <c r="D328" s="3" t="s">
        <v>185</v>
      </c>
    </row>
    <row r="329" spans="1:4">
      <c r="A329" s="24">
        <v>314</v>
      </c>
      <c r="B329" s="1" t="s">
        <v>51</v>
      </c>
      <c r="C329" s="16">
        <v>263</v>
      </c>
      <c r="D329" s="3" t="s">
        <v>186</v>
      </c>
    </row>
    <row r="330" spans="1:4">
      <c r="A330" s="24">
        <v>315</v>
      </c>
      <c r="B330" s="1" t="s">
        <v>51</v>
      </c>
      <c r="C330" s="3"/>
      <c r="D330" s="3"/>
    </row>
    <row r="331" spans="1:4">
      <c r="A331" s="24">
        <v>316</v>
      </c>
      <c r="B331" s="1" t="s">
        <v>51</v>
      </c>
      <c r="C331" s="3"/>
      <c r="D331" s="3"/>
    </row>
    <row r="332" spans="1:4">
      <c r="A332" s="24">
        <v>317</v>
      </c>
      <c r="B332" s="1" t="s">
        <v>51</v>
      </c>
      <c r="C332" s="3"/>
      <c r="D332" s="3"/>
    </row>
    <row r="333" spans="1:4">
      <c r="A333" s="24">
        <v>318</v>
      </c>
      <c r="B333" s="1" t="s">
        <v>51</v>
      </c>
      <c r="C333" s="3"/>
      <c r="D333" s="3"/>
    </row>
    <row r="334" spans="1:4">
      <c r="A334" s="24">
        <v>319</v>
      </c>
      <c r="B334" s="1" t="s">
        <v>51</v>
      </c>
      <c r="C334" s="19"/>
      <c r="D334" s="20"/>
    </row>
    <row r="335" spans="1:4">
      <c r="A335" s="24">
        <v>320</v>
      </c>
      <c r="B335" s="1" t="s">
        <v>51</v>
      </c>
      <c r="C335" s="3"/>
      <c r="D335" s="2"/>
    </row>
    <row r="336" spans="1:4">
      <c r="A336" s="24">
        <v>321</v>
      </c>
      <c r="B336" s="1" t="s">
        <v>51</v>
      </c>
      <c r="C336" s="3"/>
      <c r="D336" s="2"/>
    </row>
    <row r="337" spans="1:4">
      <c r="A337" s="24">
        <v>322</v>
      </c>
      <c r="B337" s="1" t="s">
        <v>51</v>
      </c>
      <c r="C337" s="3"/>
      <c r="D337" s="2"/>
    </row>
    <row r="338" spans="1:4">
      <c r="A338" s="24">
        <v>323</v>
      </c>
      <c r="B338" s="1" t="s">
        <v>51</v>
      </c>
      <c r="C338" s="3"/>
      <c r="D338" s="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7"/>
  <sheetViews>
    <sheetView workbookViewId="0">
      <selection activeCell="B12" sqref="B12"/>
    </sheetView>
  </sheetViews>
  <sheetFormatPr defaultRowHeight="15"/>
  <cols>
    <col min="1" max="1" width="10.140625" style="1" bestFit="1" customWidth="1"/>
    <col min="2" max="2" width="28.42578125" style="1" customWidth="1"/>
    <col min="3" max="3" width="18.28515625" style="1" customWidth="1"/>
    <col min="4" max="4" width="27.140625" style="1" customWidth="1"/>
    <col min="5" max="16384" width="9.140625" style="1"/>
  </cols>
  <sheetData>
    <row r="1" spans="1:3" ht="26.25" customHeight="1">
      <c r="A1" s="73" t="s">
        <v>256</v>
      </c>
      <c r="B1" s="73" t="s">
        <v>334</v>
      </c>
      <c r="C1" s="73" t="s">
        <v>257</v>
      </c>
    </row>
    <row r="2" spans="1:3">
      <c r="A2" s="74" t="s">
        <v>255</v>
      </c>
      <c r="B2" s="75" t="s">
        <v>282</v>
      </c>
      <c r="C2" s="75">
        <v>10</v>
      </c>
    </row>
    <row r="3" spans="1:3">
      <c r="A3" s="74" t="s">
        <v>258</v>
      </c>
      <c r="B3" s="75" t="s">
        <v>283</v>
      </c>
      <c r="C3" s="75">
        <v>10</v>
      </c>
    </row>
    <row r="4" spans="1:3">
      <c r="A4" s="74" t="s">
        <v>259</v>
      </c>
      <c r="B4" s="75" t="s">
        <v>284</v>
      </c>
      <c r="C4" s="75">
        <v>10</v>
      </c>
    </row>
    <row r="5" spans="1:3">
      <c r="A5" s="74" t="s">
        <v>260</v>
      </c>
      <c r="B5" s="75" t="s">
        <v>285</v>
      </c>
      <c r="C5" s="75">
        <v>10</v>
      </c>
    </row>
    <row r="6" spans="1:3">
      <c r="A6" s="74" t="s">
        <v>261</v>
      </c>
      <c r="B6" s="75" t="s">
        <v>286</v>
      </c>
      <c r="C6" s="75">
        <v>10</v>
      </c>
    </row>
    <row r="7" spans="1:3">
      <c r="A7" s="74" t="s">
        <v>262</v>
      </c>
      <c r="B7" s="75" t="s">
        <v>287</v>
      </c>
      <c r="C7" s="75">
        <v>10</v>
      </c>
    </row>
    <row r="8" spans="1:3">
      <c r="A8" s="74" t="s">
        <v>263</v>
      </c>
      <c r="B8" s="75" t="s">
        <v>288</v>
      </c>
      <c r="C8" s="75">
        <v>10</v>
      </c>
    </row>
    <row r="9" spans="1:3">
      <c r="A9" s="74" t="s">
        <v>264</v>
      </c>
      <c r="B9" s="75" t="s">
        <v>289</v>
      </c>
      <c r="C9" s="75">
        <v>10</v>
      </c>
    </row>
    <row r="10" spans="1:3">
      <c r="A10" s="74" t="s">
        <v>265</v>
      </c>
      <c r="B10" s="75" t="s">
        <v>290</v>
      </c>
      <c r="C10" s="75">
        <v>10</v>
      </c>
    </row>
    <row r="11" spans="1:3">
      <c r="A11" s="74" t="s">
        <v>266</v>
      </c>
      <c r="B11" s="75" t="s">
        <v>291</v>
      </c>
      <c r="C11" s="75">
        <v>10</v>
      </c>
    </row>
    <row r="12" spans="1:3">
      <c r="A12" s="74" t="s">
        <v>267</v>
      </c>
      <c r="B12" s="75" t="s">
        <v>323</v>
      </c>
      <c r="C12" s="75"/>
    </row>
    <row r="13" spans="1:3">
      <c r="A13" s="74" t="s">
        <v>268</v>
      </c>
      <c r="B13" s="75"/>
      <c r="C13" s="75"/>
    </row>
    <row r="14" spans="1:3">
      <c r="A14" s="74" t="s">
        <v>269</v>
      </c>
      <c r="B14" s="75"/>
      <c r="C14" s="75"/>
    </row>
    <row r="15" spans="1:3">
      <c r="A15" s="74" t="s">
        <v>270</v>
      </c>
      <c r="B15" s="75"/>
      <c r="C15" s="75"/>
    </row>
    <row r="16" spans="1:3">
      <c r="A16" s="74" t="s">
        <v>271</v>
      </c>
      <c r="B16" s="75"/>
      <c r="C16" s="75"/>
    </row>
    <row r="17" spans="1:4">
      <c r="A17" s="74" t="s">
        <v>272</v>
      </c>
      <c r="B17" s="75"/>
      <c r="C17" s="75"/>
    </row>
    <row r="18" spans="1:4">
      <c r="A18" s="74" t="s">
        <v>273</v>
      </c>
      <c r="B18" s="75"/>
      <c r="C18" s="75"/>
    </row>
    <row r="19" spans="1:4">
      <c r="A19" s="74" t="s">
        <v>274</v>
      </c>
      <c r="B19" s="75"/>
      <c r="C19" s="75"/>
    </row>
    <row r="20" spans="1:4">
      <c r="A20" s="74" t="s">
        <v>275</v>
      </c>
      <c r="B20" s="75"/>
      <c r="C20" s="75"/>
    </row>
    <row r="21" spans="1:4">
      <c r="A21" s="74" t="s">
        <v>276</v>
      </c>
      <c r="B21" s="75"/>
      <c r="C21" s="75"/>
    </row>
    <row r="22" spans="1:4">
      <c r="A22" s="74" t="s">
        <v>277</v>
      </c>
      <c r="B22" s="75"/>
      <c r="C22" s="75"/>
    </row>
    <row r="23" spans="1:4">
      <c r="A23" s="74" t="s">
        <v>278</v>
      </c>
      <c r="B23" s="75"/>
      <c r="C23" s="75"/>
    </row>
    <row r="24" spans="1:4">
      <c r="A24" s="74" t="s">
        <v>279</v>
      </c>
      <c r="B24" s="75"/>
      <c r="C24" s="75"/>
    </row>
    <row r="25" spans="1:4">
      <c r="A25" s="74" t="s">
        <v>280</v>
      </c>
      <c r="B25" s="75"/>
      <c r="C25" s="75"/>
    </row>
    <row r="26" spans="1:4">
      <c r="A26" s="74" t="s">
        <v>281</v>
      </c>
      <c r="B26" s="75"/>
      <c r="C26" s="75"/>
    </row>
    <row r="27" spans="1:4">
      <c r="B27" s="76" t="s">
        <v>187</v>
      </c>
      <c r="C27" s="78">
        <f>SUM(C2:C26)</f>
        <v>100</v>
      </c>
      <c r="D27" s="77">
        <f>IF(SUM(C2:C26)&lt;=100,SUM(C2:C26),"PUAN 100'ü AŞTI")</f>
        <v>100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AH67"/>
  <sheetViews>
    <sheetView topLeftCell="A39" zoomScale="85" zoomScaleNormal="85" workbookViewId="0">
      <selection activeCell="F56" sqref="F56"/>
    </sheetView>
  </sheetViews>
  <sheetFormatPr defaultRowHeight="15"/>
  <cols>
    <col min="1" max="1" width="1.5703125" style="1" customWidth="1"/>
    <col min="2" max="2" width="2.85546875" style="1" customWidth="1"/>
    <col min="3" max="3" width="5.28515625" style="1" customWidth="1"/>
    <col min="4" max="4" width="25" style="1" customWidth="1"/>
    <col min="5" max="5" width="6.28515625" style="1" customWidth="1"/>
    <col min="6" max="6" width="5.140625" style="1" customWidth="1"/>
    <col min="7" max="7" width="5" style="1" customWidth="1"/>
    <col min="8" max="9" width="4.7109375" style="1" customWidth="1"/>
    <col min="10" max="10" width="6.7109375" style="1" customWidth="1"/>
    <col min="11" max="11" width="5.5703125" style="1" customWidth="1"/>
    <col min="12" max="16" width="4.7109375" style="1" customWidth="1"/>
    <col min="17" max="17" width="5" style="1" customWidth="1"/>
    <col min="18" max="25" width="4.7109375" style="1" customWidth="1"/>
    <col min="26" max="26" width="5.42578125" style="1" customWidth="1"/>
    <col min="27" max="27" width="5.140625" style="1" customWidth="1"/>
    <col min="28" max="30" width="4.7109375" style="1" customWidth="1"/>
    <col min="31" max="32" width="4.5703125" style="1" customWidth="1"/>
    <col min="33" max="33" width="25.42578125" style="1" customWidth="1"/>
    <col min="34" max="16384" width="9.140625" style="1"/>
  </cols>
  <sheetData>
    <row r="2" spans="1:34" ht="24.75" customHeight="1">
      <c r="A2" s="227" t="str">
        <f>GENEL!C14</f>
        <v>Sarıköy Çok Prog. An. Lis. Sınav Analizi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9"/>
    </row>
    <row r="3" spans="1:34" ht="9" customHeight="1"/>
    <row r="4" spans="1:34" ht="9" customHeight="1" thickBot="1"/>
    <row r="5" spans="1:34" ht="6" customHeight="1" thickTop="1" thickBot="1">
      <c r="A5" s="79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1"/>
      <c r="AH5" s="82"/>
    </row>
    <row r="6" spans="1:34" ht="4.5" customHeight="1" thickTop="1">
      <c r="A6" s="59"/>
      <c r="B6" s="79"/>
      <c r="C6" s="140" t="str">
        <f>CONCATENATE(A!F7,",")</f>
        <v>9A,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1"/>
      <c r="AG6" s="83"/>
      <c r="AH6" s="82"/>
    </row>
    <row r="7" spans="1:34" ht="29.25" customHeight="1">
      <c r="A7" s="59"/>
      <c r="B7" s="283" t="s">
        <v>0</v>
      </c>
      <c r="C7" s="282"/>
      <c r="D7" s="132" t="str">
        <f>GENEL!C4</f>
        <v>Biyoloji</v>
      </c>
      <c r="E7" s="84" t="s">
        <v>220</v>
      </c>
      <c r="F7" s="284" t="s">
        <v>40</v>
      </c>
      <c r="G7" s="284"/>
      <c r="H7" s="282" t="s">
        <v>219</v>
      </c>
      <c r="I7" s="282"/>
      <c r="J7" s="282"/>
      <c r="K7" s="133">
        <f>IF(C14="","0",LOOKUP(2,1/(C14:C38&lt;&gt;0),A14:A38))</f>
        <v>22</v>
      </c>
      <c r="L7" s="85"/>
      <c r="M7" s="84" t="s">
        <v>221</v>
      </c>
      <c r="N7" s="84"/>
      <c r="O7" s="84"/>
      <c r="P7" s="84"/>
      <c r="Q7" s="84"/>
      <c r="R7" s="86"/>
      <c r="S7" s="132">
        <f>F52</f>
        <v>11</v>
      </c>
      <c r="T7" s="285" t="s">
        <v>222</v>
      </c>
      <c r="U7" s="285"/>
      <c r="V7" s="285"/>
      <c r="W7" s="280">
        <f>GENEL!C9</f>
        <v>42684</v>
      </c>
      <c r="X7" s="281"/>
      <c r="Y7" s="281"/>
      <c r="Z7" s="282" t="s">
        <v>223</v>
      </c>
      <c r="AA7" s="282"/>
      <c r="AB7" s="134" t="str">
        <f>GENEL!C7</f>
        <v>1.Dönem</v>
      </c>
      <c r="AC7" s="85"/>
      <c r="AD7" s="134" t="str">
        <f>GENEL!C8</f>
        <v>1. Yazılı</v>
      </c>
      <c r="AE7" s="85"/>
      <c r="AF7" s="87"/>
      <c r="AG7" s="88" t="s">
        <v>299</v>
      </c>
      <c r="AH7" s="146">
        <f>VLOOKUP(F7,SINIFLAR!C1:D12,2,FALSE)</f>
        <v>1</v>
      </c>
    </row>
    <row r="8" spans="1:34" ht="15.75" thickBot="1">
      <c r="A8" s="59"/>
      <c r="B8" s="89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1"/>
      <c r="AG8" s="135">
        <f ca="1">GENEL!C13</f>
        <v>42699</v>
      </c>
      <c r="AH8" s="146">
        <f>AH7+1</f>
        <v>2</v>
      </c>
    </row>
    <row r="9" spans="1:34" ht="16.5" thickTop="1" thickBot="1">
      <c r="A9" s="69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1"/>
      <c r="AH9" s="146">
        <f>AH8+1</f>
        <v>3</v>
      </c>
    </row>
    <row r="10" spans="1:34" ht="13.5" customHeight="1" thickTop="1" thickBot="1">
      <c r="AH10" s="146">
        <f>AH9+1</f>
        <v>4</v>
      </c>
    </row>
    <row r="11" spans="1:34" ht="141" customHeight="1" thickTop="1" thickBot="1">
      <c r="A11" s="262" t="s">
        <v>335</v>
      </c>
      <c r="B11" s="263"/>
      <c r="C11" s="263"/>
      <c r="D11" s="263"/>
      <c r="E11" s="264"/>
      <c r="F11" s="136" t="str">
        <f>IF(OR(KAZANIMLAR!B2=""),"",KAZANIMLAR!B2)</f>
        <v>BİLGİSAYAR DONANIMI</v>
      </c>
      <c r="G11" s="137" t="str">
        <f>IF(OR(KAZANIMLAR!B3=""),"",KAZANIMLAR!B3)</f>
        <v>KASA</v>
      </c>
      <c r="H11" s="137" t="str">
        <f>IF(OR(KAZANIMLAR!B4=""),"",KAZANIMLAR!B4)</f>
        <v>MONİTÖR</v>
      </c>
      <c r="I11" s="137" t="str">
        <f>IF(OR(KAZANIMLAR!B5=""),"",KAZANIMLAR!B5)</f>
        <v>FARE KLAVYE</v>
      </c>
      <c r="J11" s="137" t="str">
        <f>IF(OR(KAZANIMLAR!B6=""),"",KAZANIMLAR!B6)</f>
        <v>HARDDİSK</v>
      </c>
      <c r="K11" s="137" t="str">
        <f>IF(OR(KAZANIMLAR!B7=""),"",KAZANIMLAR!B7)</f>
        <v>RAM-ROM</v>
      </c>
      <c r="L11" s="137" t="str">
        <f>IF(OR(KAZANIMLAR!B8=""),"",KAZANIMLAR!B8)</f>
        <v>DVD-CD</v>
      </c>
      <c r="M11" s="137" t="str">
        <f>IF(OR(KAZANIMLAR!B9=""),"",KAZANIMLAR!B9)</f>
        <v>YAZILIM</v>
      </c>
      <c r="N11" s="137" t="str">
        <f>IF(OR(KAZANIMLAR!B10=""),"",KAZANIMLAR!B10)</f>
        <v>DONANIM</v>
      </c>
      <c r="O11" s="137" t="str">
        <f>IF(OR(KAZANIMLAR!B11=""),"",KAZANIMLAR!B11)</f>
        <v>HARİCİ CİHAZLAR</v>
      </c>
      <c r="P11" s="138" t="str">
        <f>IF(OR(KAZANIMLAR!B12=""),"",KAZANIMLAR!B12)</f>
        <v>DENEME</v>
      </c>
      <c r="Q11" s="138" t="str">
        <f>IF(OR(KAZANIMLAR!B13=""),"",KAZANIMLAR!B13)</f>
        <v/>
      </c>
      <c r="R11" s="138" t="str">
        <f>IF(OR(KAZANIMLAR!B14=""),"",KAZANIMLAR!B14)</f>
        <v/>
      </c>
      <c r="S11" s="138" t="str">
        <f>IF(OR(KAZANIMLAR!B15=""),"",KAZANIMLAR!B15)</f>
        <v/>
      </c>
      <c r="T11" s="138" t="str">
        <f>IF(OR(KAZANIMLAR!B16=""),"",KAZANIMLAR!B16)</f>
        <v/>
      </c>
      <c r="U11" s="138" t="str">
        <f>IF(OR(KAZANIMLAR!B17=""),"",KAZANIMLAR!B17)</f>
        <v/>
      </c>
      <c r="V11" s="138" t="str">
        <f>IF(OR(KAZANIMLAR!B18=""),"",KAZANIMLAR!B18)</f>
        <v/>
      </c>
      <c r="W11" s="138" t="str">
        <f>IF(OR(KAZANIMLAR!B19=""),"",KAZANIMLAR!B19)</f>
        <v/>
      </c>
      <c r="X11" s="138" t="str">
        <f>IF(OR(KAZANIMLAR!B20=""),"",KAZANIMLAR!B20)</f>
        <v/>
      </c>
      <c r="Y11" s="138" t="str">
        <f>IF(OR(KAZANIMLAR!B21=""),"",KAZANIMLAR!B21)</f>
        <v/>
      </c>
      <c r="Z11" s="138" t="str">
        <f>IF(OR(KAZANIMLAR!B22=""),"",KAZANIMLAR!B22)</f>
        <v/>
      </c>
      <c r="AA11" s="138" t="str">
        <f>IF(OR(KAZANIMLAR!B23=""),"",KAZANIMLAR!B23)</f>
        <v/>
      </c>
      <c r="AB11" s="138" t="str">
        <f>IF(OR(KAZANIMLAR!B24=""),"",KAZANIMLAR!B24)</f>
        <v/>
      </c>
      <c r="AC11" s="138" t="str">
        <f>IF(OR(KAZANIMLAR!B25=""),"",KAZANIMLAR!B25)</f>
        <v/>
      </c>
      <c r="AD11" s="139" t="str">
        <f>IF(OR(KAZANIMLAR!B26=""),"",KAZANIMLAR!B26)</f>
        <v/>
      </c>
      <c r="AE11" s="265" t="s">
        <v>187</v>
      </c>
      <c r="AF11" s="266"/>
      <c r="AG11" s="257" t="s">
        <v>233</v>
      </c>
      <c r="AH11" s="146">
        <f>AH10+1</f>
        <v>5</v>
      </c>
    </row>
    <row r="12" spans="1:34" ht="19.5" customHeight="1" thickTop="1" thickBot="1">
      <c r="A12" s="267" t="s">
        <v>218</v>
      </c>
      <c r="B12" s="268"/>
      <c r="C12" s="268"/>
      <c r="D12" s="268"/>
      <c r="E12" s="269"/>
      <c r="F12" s="92">
        <f>IF(OR(KAZANIMLAR!C2=""),"",KAZANIMLAR!C2)</f>
        <v>10</v>
      </c>
      <c r="G12" s="93">
        <f>IF(OR(KAZANIMLAR!C3=""),"",KAZANIMLAR!C3)</f>
        <v>10</v>
      </c>
      <c r="H12" s="37">
        <f>IF(OR(KAZANIMLAR!C4=""),"",KAZANIMLAR!C4)</f>
        <v>10</v>
      </c>
      <c r="I12" s="94">
        <f>IF(OR(KAZANIMLAR!C5=""),"",KAZANIMLAR!C5)</f>
        <v>10</v>
      </c>
      <c r="J12" s="94">
        <f>IF(OR(KAZANIMLAR!C6=""),"",KAZANIMLAR!C6)</f>
        <v>10</v>
      </c>
      <c r="K12" s="94">
        <f>IF(OR(KAZANIMLAR!C7=""),"",KAZANIMLAR!C7)</f>
        <v>10</v>
      </c>
      <c r="L12" s="94">
        <f>IF(OR(KAZANIMLAR!C8=""),"",KAZANIMLAR!C8)</f>
        <v>10</v>
      </c>
      <c r="M12" s="94">
        <f>IF(OR(KAZANIMLAR!C9=""),"",KAZANIMLAR!C9)</f>
        <v>10</v>
      </c>
      <c r="N12" s="94">
        <f>IF(OR(KAZANIMLAR!C10=""),"",KAZANIMLAR!C10)</f>
        <v>10</v>
      </c>
      <c r="O12" s="94">
        <f>IF(OR(KAZANIMLAR!C11=""),"",KAZANIMLAR!C11)</f>
        <v>10</v>
      </c>
      <c r="P12" s="94" t="str">
        <f>IF(OR(KAZANIMLAR!C12=""),"",KAZANIMLAR!C12)</f>
        <v/>
      </c>
      <c r="Q12" s="94" t="str">
        <f>IF(OR(KAZANIMLAR!C13=""),"",KAZANIMLAR!C13)</f>
        <v/>
      </c>
      <c r="R12" s="94" t="str">
        <f>IF(OR(KAZANIMLAR!C14=""),"",KAZANIMLAR!C14)</f>
        <v/>
      </c>
      <c r="S12" s="94" t="str">
        <f>IF(OR(KAZANIMLAR!C15=""),"",KAZANIMLAR!C15)</f>
        <v/>
      </c>
      <c r="T12" s="94" t="str">
        <f>IF(OR(KAZANIMLAR!C16=""),"",KAZANIMLAR!C16)</f>
        <v/>
      </c>
      <c r="U12" s="94" t="str">
        <f>IF(OR(KAZANIMLAR!C17=""),"",KAZANIMLAR!C17)</f>
        <v/>
      </c>
      <c r="V12" s="94" t="str">
        <f>IF(OR(KAZANIMLAR!C18=""),"",KAZANIMLAR!C18)</f>
        <v/>
      </c>
      <c r="W12" s="94" t="str">
        <f>IF(OR(KAZANIMLAR!C19=""),"",KAZANIMLAR!C19)</f>
        <v/>
      </c>
      <c r="X12" s="94" t="str">
        <f>IF(OR(KAZANIMLAR!C20=""),"",KAZANIMLAR!C20)</f>
        <v/>
      </c>
      <c r="Y12" s="94" t="str">
        <f>IF(OR(KAZANIMLAR!C21=""),"",KAZANIMLAR!C21)</f>
        <v/>
      </c>
      <c r="Z12" s="94" t="str">
        <f>IF(OR(KAZANIMLAR!C22=""),"",KAZANIMLAR!C22)</f>
        <v/>
      </c>
      <c r="AA12" s="94" t="str">
        <f>IF(OR(KAZANIMLAR!C23=""),"",KAZANIMLAR!C23)</f>
        <v/>
      </c>
      <c r="AB12" s="94" t="str">
        <f>IF(OR(KAZANIMLAR!C24=""),"",KAZANIMLAR!C24)</f>
        <v/>
      </c>
      <c r="AC12" s="94" t="str">
        <f>IF(OR(KAZANIMLAR!C25=""),"",KAZANIMLAR!C25)</f>
        <v/>
      </c>
      <c r="AD12" s="95" t="str">
        <f>IF(OR(KAZANIMLAR!C26=""),"",KAZANIMLAR!C26)</f>
        <v/>
      </c>
      <c r="AE12" s="150">
        <f>SUM(F12:AD12)</f>
        <v>100</v>
      </c>
      <c r="AF12" s="151">
        <f>ROUND(AE12,0)</f>
        <v>100</v>
      </c>
      <c r="AG12" s="258"/>
      <c r="AH12" s="146">
        <f>AH11+1</f>
        <v>6</v>
      </c>
    </row>
    <row r="13" spans="1:34" ht="40.5" thickTop="1" thickBot="1">
      <c r="A13" s="270" t="s">
        <v>188</v>
      </c>
      <c r="B13" s="271"/>
      <c r="C13" s="96" t="s">
        <v>189</v>
      </c>
      <c r="D13" s="97" t="s">
        <v>190</v>
      </c>
      <c r="E13" s="98" t="s">
        <v>39</v>
      </c>
      <c r="F13" s="99" t="s">
        <v>191</v>
      </c>
      <c r="G13" s="99" t="s">
        <v>192</v>
      </c>
      <c r="H13" s="99" t="s">
        <v>193</v>
      </c>
      <c r="I13" s="99" t="s">
        <v>194</v>
      </c>
      <c r="J13" s="99" t="s">
        <v>195</v>
      </c>
      <c r="K13" s="99" t="s">
        <v>196</v>
      </c>
      <c r="L13" s="99" t="s">
        <v>197</v>
      </c>
      <c r="M13" s="99" t="s">
        <v>198</v>
      </c>
      <c r="N13" s="99" t="s">
        <v>199</v>
      </c>
      <c r="O13" s="99" t="s">
        <v>200</v>
      </c>
      <c r="P13" s="99" t="s">
        <v>201</v>
      </c>
      <c r="Q13" s="99" t="s">
        <v>202</v>
      </c>
      <c r="R13" s="99" t="s">
        <v>203</v>
      </c>
      <c r="S13" s="99" t="s">
        <v>204</v>
      </c>
      <c r="T13" s="99" t="s">
        <v>205</v>
      </c>
      <c r="U13" s="99" t="s">
        <v>206</v>
      </c>
      <c r="V13" s="99" t="s">
        <v>207</v>
      </c>
      <c r="W13" s="99" t="s">
        <v>208</v>
      </c>
      <c r="X13" s="99" t="s">
        <v>209</v>
      </c>
      <c r="Y13" s="99" t="s">
        <v>210</v>
      </c>
      <c r="Z13" s="99" t="s">
        <v>211</v>
      </c>
      <c r="AA13" s="99" t="s">
        <v>212</v>
      </c>
      <c r="AB13" s="99" t="s">
        <v>213</v>
      </c>
      <c r="AC13" s="99" t="s">
        <v>214</v>
      </c>
      <c r="AD13" s="100" t="s">
        <v>215</v>
      </c>
      <c r="AE13" s="101" t="s">
        <v>216</v>
      </c>
      <c r="AF13" s="102" t="s">
        <v>217</v>
      </c>
      <c r="AG13" s="258"/>
      <c r="AH13" s="146">
        <f t="shared" ref="AH13:AH27" si="0">AH12+1</f>
        <v>7</v>
      </c>
    </row>
    <row r="14" spans="1:34" ht="19.5" customHeight="1" thickTop="1" thickBot="1">
      <c r="A14" s="272">
        <v>1</v>
      </c>
      <c r="B14" s="273"/>
      <c r="C14" s="27">
        <f>IF(AH7&lt;&gt;"",VLOOKUP(AH7,SINIFLAR!A15:D338,3),"")</f>
        <v>12</v>
      </c>
      <c r="D14" s="28" t="str">
        <f>IF(AH7&lt;&gt;"",VLOOKUP(AH7,SINIFLAR!A15:D338,4),"")</f>
        <v>İREM TEKİN</v>
      </c>
      <c r="E14" s="141" t="str">
        <f>IF(AH7&lt;&gt;"",VLOOKUP(AH7,SINIFLAR!A15:D338,2),"")</f>
        <v>9A</v>
      </c>
      <c r="F14" s="41">
        <v>10</v>
      </c>
      <c r="G14" s="41">
        <v>10</v>
      </c>
      <c r="H14" s="41">
        <v>5</v>
      </c>
      <c r="I14" s="41">
        <v>5</v>
      </c>
      <c r="J14" s="41">
        <v>0</v>
      </c>
      <c r="K14" s="41">
        <v>5</v>
      </c>
      <c r="L14" s="41">
        <v>5</v>
      </c>
      <c r="M14" s="41">
        <v>5</v>
      </c>
      <c r="N14" s="41">
        <v>5</v>
      </c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2"/>
      <c r="AE14" s="143">
        <f>IF(OR(C14="",F14=""),"",SUM(F14:AD14))</f>
        <v>50</v>
      </c>
      <c r="AF14" s="144">
        <f>IF(OR(C14="",F14=""),"",ROUND(AE14,0))</f>
        <v>50</v>
      </c>
      <c r="AG14" s="145" t="str">
        <f>IF(AF14="","",IF(AF14&gt;=50,"BAŞARILI","BAŞARISIZ"))</f>
        <v>BAŞARILI</v>
      </c>
      <c r="AH14" s="146">
        <f t="shared" si="0"/>
        <v>8</v>
      </c>
    </row>
    <row r="15" spans="1:34" s="103" customFormat="1" ht="19.5" customHeight="1" thickTop="1" thickBot="1">
      <c r="A15" s="274">
        <v>2</v>
      </c>
      <c r="B15" s="275"/>
      <c r="C15" s="29">
        <f>IF(AH8&lt;&gt;"",VLOOKUP(AH8,SINIFLAR!A16:D339,3),"")</f>
        <v>24</v>
      </c>
      <c r="D15" s="30" t="str">
        <f>IF(AH8&lt;&gt;"",VLOOKUP(AH8,SINIFLAR!A16:D339,4),"")</f>
        <v>ÜMİT İLGÜN</v>
      </c>
      <c r="E15" s="141" t="str">
        <f>IF(AH8&lt;&gt;"",VLOOKUP(AH8,SINIFLAR!A16:D339,2),"")</f>
        <v>9A</v>
      </c>
      <c r="F15" s="41">
        <v>10</v>
      </c>
      <c r="G15" s="41">
        <v>10</v>
      </c>
      <c r="H15" s="41">
        <v>6</v>
      </c>
      <c r="I15" s="41">
        <v>6</v>
      </c>
      <c r="J15" s="41">
        <v>0</v>
      </c>
      <c r="K15" s="41">
        <v>6</v>
      </c>
      <c r="L15" s="41">
        <v>6</v>
      </c>
      <c r="M15" s="41">
        <v>6</v>
      </c>
      <c r="N15" s="41">
        <v>6</v>
      </c>
      <c r="O15" s="41">
        <v>6</v>
      </c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2"/>
      <c r="AE15" s="143">
        <f t="shared" ref="AE15:AE38" si="1">IF(OR(C15="",F15=""),"",SUM(F15:AD15))</f>
        <v>62</v>
      </c>
      <c r="AF15" s="144">
        <f t="shared" ref="AF15:AF38" si="2">IF(OR(C15="",F15=""),"",ROUND(AE15,0))</f>
        <v>62</v>
      </c>
      <c r="AG15" s="145" t="str">
        <f t="shared" ref="AG15:AG38" si="3">IF(AF15="","",IF(AF15&gt;=50,"BAŞARILI","BAŞARISIZ"))</f>
        <v>BAŞARILI</v>
      </c>
      <c r="AH15" s="146">
        <f t="shared" si="0"/>
        <v>9</v>
      </c>
    </row>
    <row r="16" spans="1:34" ht="19.5" customHeight="1" thickTop="1" thickBot="1">
      <c r="A16" s="272">
        <v>3</v>
      </c>
      <c r="B16" s="273"/>
      <c r="C16" s="27">
        <f>IF(AH9&lt;&gt;"",VLOOKUP(AH9,SINIFLAR!A17:D340,3),"")</f>
        <v>390</v>
      </c>
      <c r="D16" s="28" t="str">
        <f>IF(AH9&lt;&gt;"",VLOOKUP(AH9,SINIFLAR!A17:D340,4),"")</f>
        <v>YEŞİM ÇÖLGEÇEN</v>
      </c>
      <c r="E16" s="141" t="str">
        <f>IF(AH9&lt;&gt;"",VLOOKUP(AH9,SINIFLAR!A17:D340,2),"")</f>
        <v>9A</v>
      </c>
      <c r="F16" s="41">
        <v>10</v>
      </c>
      <c r="G16" s="41">
        <v>7</v>
      </c>
      <c r="H16" s="41">
        <v>7</v>
      </c>
      <c r="I16" s="41">
        <v>7</v>
      </c>
      <c r="J16" s="41">
        <v>0</v>
      </c>
      <c r="K16" s="41">
        <v>7</v>
      </c>
      <c r="L16" s="41">
        <v>7</v>
      </c>
      <c r="M16" s="41">
        <v>7</v>
      </c>
      <c r="N16" s="41">
        <v>7</v>
      </c>
      <c r="O16" s="41">
        <v>7</v>
      </c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2"/>
      <c r="AE16" s="143">
        <f t="shared" si="1"/>
        <v>66</v>
      </c>
      <c r="AF16" s="144">
        <f t="shared" si="2"/>
        <v>66</v>
      </c>
      <c r="AG16" s="145" t="str">
        <f t="shared" si="3"/>
        <v>BAŞARILI</v>
      </c>
      <c r="AH16" s="146">
        <f t="shared" si="0"/>
        <v>10</v>
      </c>
    </row>
    <row r="17" spans="1:34" s="103" customFormat="1" ht="19.5" customHeight="1" thickTop="1" thickBot="1">
      <c r="A17" s="274">
        <v>4</v>
      </c>
      <c r="B17" s="275"/>
      <c r="C17" s="29">
        <f>IF(AH10&lt;&gt;"",VLOOKUP(AH10,SINIFLAR!A18:D341,3),"")</f>
        <v>393</v>
      </c>
      <c r="D17" s="30" t="str">
        <f>IF(AH10&lt;&gt;"",VLOOKUP(AH10,SINIFLAR!A18:D341,4),"")</f>
        <v>SİMGE KARABULUT</v>
      </c>
      <c r="E17" s="141" t="str">
        <f>IF(AH10&lt;&gt;"",VLOOKUP(AH10,SINIFLAR!A18:D341,2),"")</f>
        <v>9A</v>
      </c>
      <c r="F17" s="41">
        <v>10</v>
      </c>
      <c r="G17" s="41">
        <v>3</v>
      </c>
      <c r="H17" s="41">
        <v>3</v>
      </c>
      <c r="I17" s="41">
        <v>3</v>
      </c>
      <c r="J17" s="41">
        <v>0</v>
      </c>
      <c r="K17" s="41">
        <v>3</v>
      </c>
      <c r="L17" s="41">
        <v>3</v>
      </c>
      <c r="M17" s="41">
        <v>3</v>
      </c>
      <c r="N17" s="41">
        <v>3</v>
      </c>
      <c r="O17" s="41">
        <v>3</v>
      </c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2"/>
      <c r="AE17" s="143">
        <f t="shared" si="1"/>
        <v>34</v>
      </c>
      <c r="AF17" s="144">
        <f t="shared" si="2"/>
        <v>34</v>
      </c>
      <c r="AG17" s="145" t="str">
        <f t="shared" si="3"/>
        <v>BAŞARISIZ</v>
      </c>
      <c r="AH17" s="146">
        <f t="shared" si="0"/>
        <v>11</v>
      </c>
    </row>
    <row r="18" spans="1:34" ht="19.5" customHeight="1" thickTop="1" thickBot="1">
      <c r="A18" s="272">
        <v>5</v>
      </c>
      <c r="B18" s="273"/>
      <c r="C18" s="27">
        <f>IF(AH11&lt;&gt;"",VLOOKUP(AH11,SINIFLAR!A19:D342,3),"")</f>
        <v>398</v>
      </c>
      <c r="D18" s="28" t="str">
        <f>IF(AH11&lt;&gt;"",VLOOKUP(AH11,SINIFLAR!A19:D342,4),"")</f>
        <v>BİRCAN AYGÖR</v>
      </c>
      <c r="E18" s="141" t="str">
        <f>IF(AH11&lt;&gt;"",VLOOKUP(AH11,SINIFLAR!A19:D342,2),"")</f>
        <v>9A</v>
      </c>
      <c r="F18" s="41">
        <v>10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2"/>
      <c r="AE18" s="143">
        <f t="shared" si="1"/>
        <v>10</v>
      </c>
      <c r="AF18" s="144">
        <f t="shared" si="2"/>
        <v>10</v>
      </c>
      <c r="AG18" s="145" t="str">
        <f t="shared" si="3"/>
        <v>BAŞARISIZ</v>
      </c>
      <c r="AH18" s="146">
        <f t="shared" si="0"/>
        <v>12</v>
      </c>
    </row>
    <row r="19" spans="1:34" s="103" customFormat="1" ht="19.5" customHeight="1" thickTop="1" thickBot="1">
      <c r="A19" s="274">
        <v>6</v>
      </c>
      <c r="B19" s="275"/>
      <c r="C19" s="29">
        <f>IF(AH12&lt;&gt;"",VLOOKUP(AH12,SINIFLAR!A20:D343,3),"")</f>
        <v>401</v>
      </c>
      <c r="D19" s="30" t="str">
        <f>IF(AH12&lt;&gt;"",VLOOKUP(AH12,SINIFLAR!A20:D343,4),"")</f>
        <v>HANİFE SEPETÇİOĞLU</v>
      </c>
      <c r="E19" s="141" t="str">
        <f>IF(AH12&lt;&gt;"",VLOOKUP(AH12,SINIFLAR!A20:D343,2),"")</f>
        <v>9A</v>
      </c>
      <c r="F19" s="41">
        <v>10</v>
      </c>
      <c r="G19" s="41">
        <v>5</v>
      </c>
      <c r="H19" s="41">
        <v>5</v>
      </c>
      <c r="I19" s="41">
        <v>5</v>
      </c>
      <c r="J19" s="41">
        <v>0</v>
      </c>
      <c r="K19" s="41">
        <v>5</v>
      </c>
      <c r="L19" s="41">
        <v>5</v>
      </c>
      <c r="M19" s="41">
        <v>5</v>
      </c>
      <c r="N19" s="41">
        <v>5</v>
      </c>
      <c r="O19" s="41">
        <v>5</v>
      </c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2"/>
      <c r="AE19" s="143">
        <f t="shared" si="1"/>
        <v>50</v>
      </c>
      <c r="AF19" s="144">
        <f t="shared" si="2"/>
        <v>50</v>
      </c>
      <c r="AG19" s="145" t="str">
        <f t="shared" si="3"/>
        <v>BAŞARILI</v>
      </c>
      <c r="AH19" s="146">
        <f t="shared" si="0"/>
        <v>13</v>
      </c>
    </row>
    <row r="20" spans="1:34" ht="19.5" customHeight="1" thickTop="1" thickBot="1">
      <c r="A20" s="272">
        <v>7</v>
      </c>
      <c r="B20" s="273"/>
      <c r="C20" s="27">
        <f>IF(AH13&lt;&gt;"",VLOOKUP(AH13,SINIFLAR!A21:D344,3),"")</f>
        <v>403</v>
      </c>
      <c r="D20" s="28" t="str">
        <f>IF(AH13&lt;&gt;"",VLOOKUP(AH13,SINIFLAR!A21:D344,4),"")</f>
        <v>ERAY SEPETÇİOĞLU</v>
      </c>
      <c r="E20" s="141" t="str">
        <f>IF(AH13&lt;&gt;"",VLOOKUP(AH13,SINIFLAR!A21:D344,2),"")</f>
        <v>9A</v>
      </c>
      <c r="F20" s="41">
        <v>5</v>
      </c>
      <c r="G20" s="41">
        <v>6</v>
      </c>
      <c r="H20" s="41">
        <v>8</v>
      </c>
      <c r="I20" s="41">
        <v>6</v>
      </c>
      <c r="J20" s="41">
        <v>0</v>
      </c>
      <c r="K20" s="41">
        <v>8</v>
      </c>
      <c r="L20" s="41">
        <v>6</v>
      </c>
      <c r="M20" s="41">
        <v>6</v>
      </c>
      <c r="N20" s="41">
        <v>6</v>
      </c>
      <c r="O20" s="41">
        <v>6</v>
      </c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2"/>
      <c r="AE20" s="143">
        <f t="shared" si="1"/>
        <v>57</v>
      </c>
      <c r="AF20" s="144">
        <f t="shared" si="2"/>
        <v>57</v>
      </c>
      <c r="AG20" s="145" t="str">
        <f t="shared" si="3"/>
        <v>BAŞARILI</v>
      </c>
      <c r="AH20" s="146">
        <f t="shared" si="0"/>
        <v>14</v>
      </c>
    </row>
    <row r="21" spans="1:34" s="103" customFormat="1" ht="19.5" customHeight="1" thickTop="1" thickBot="1">
      <c r="A21" s="274">
        <v>8</v>
      </c>
      <c r="B21" s="275"/>
      <c r="C21" s="29">
        <f>IF(AH14&lt;&gt;"",VLOOKUP(AH14,SINIFLAR!A22:D345,3),"")</f>
        <v>406</v>
      </c>
      <c r="D21" s="30" t="str">
        <f>IF(AH14&lt;&gt;"",VLOOKUP(AH14,SINIFLAR!A22:D345,4),"")</f>
        <v>SİBEL SEPETÇİOĞLU</v>
      </c>
      <c r="E21" s="141" t="str">
        <f>IF(AH14&lt;&gt;"",VLOOKUP(AH14,SINIFLAR!A22:D345,2),"")</f>
        <v>9A</v>
      </c>
      <c r="F21" s="41">
        <v>10</v>
      </c>
      <c r="G21" s="41">
        <v>7</v>
      </c>
      <c r="H21" s="41">
        <v>7</v>
      </c>
      <c r="I21" s="41">
        <v>7</v>
      </c>
      <c r="J21" s="41">
        <v>4</v>
      </c>
      <c r="K21" s="41">
        <v>7</v>
      </c>
      <c r="L21" s="41">
        <v>7</v>
      </c>
      <c r="M21" s="41">
        <v>7</v>
      </c>
      <c r="N21" s="41">
        <v>7</v>
      </c>
      <c r="O21" s="41">
        <v>7</v>
      </c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2"/>
      <c r="AE21" s="143">
        <f t="shared" si="1"/>
        <v>70</v>
      </c>
      <c r="AF21" s="144">
        <f t="shared" si="2"/>
        <v>70</v>
      </c>
      <c r="AG21" s="145" t="str">
        <f t="shared" si="3"/>
        <v>BAŞARILI</v>
      </c>
      <c r="AH21" s="146">
        <f t="shared" si="0"/>
        <v>15</v>
      </c>
    </row>
    <row r="22" spans="1:34" ht="19.5" customHeight="1" thickTop="1" thickBot="1">
      <c r="A22" s="272">
        <v>9</v>
      </c>
      <c r="B22" s="273"/>
      <c r="C22" s="27">
        <f>IF(AH15&lt;&gt;"",VLOOKUP(AH15,SINIFLAR!A23:D346,3),"")</f>
        <v>423</v>
      </c>
      <c r="D22" s="28" t="str">
        <f>IF(AH15&lt;&gt;"",VLOOKUP(AH15,SINIFLAR!A23:D346,4),"")</f>
        <v>HAVVA ORUÇ</v>
      </c>
      <c r="E22" s="141" t="str">
        <f>IF(AH15&lt;&gt;"",VLOOKUP(AH15,SINIFLAR!A23:D346,2),"")</f>
        <v>9A</v>
      </c>
      <c r="F22" s="41">
        <v>5</v>
      </c>
      <c r="G22" s="41">
        <v>3</v>
      </c>
      <c r="H22" s="41">
        <v>10</v>
      </c>
      <c r="I22" s="41">
        <v>3</v>
      </c>
      <c r="J22" s="41">
        <v>0</v>
      </c>
      <c r="K22" s="41">
        <v>3</v>
      </c>
      <c r="L22" s="41">
        <v>3</v>
      </c>
      <c r="M22" s="41">
        <v>8</v>
      </c>
      <c r="N22" s="41">
        <v>3</v>
      </c>
      <c r="O22" s="41">
        <v>7</v>
      </c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2"/>
      <c r="AE22" s="143">
        <f t="shared" si="1"/>
        <v>45</v>
      </c>
      <c r="AF22" s="144">
        <f t="shared" si="2"/>
        <v>45</v>
      </c>
      <c r="AG22" s="145" t="str">
        <f t="shared" si="3"/>
        <v>BAŞARISIZ</v>
      </c>
      <c r="AH22" s="146">
        <f t="shared" si="0"/>
        <v>16</v>
      </c>
    </row>
    <row r="23" spans="1:34" s="103" customFormat="1" ht="19.5" customHeight="1" thickTop="1" thickBot="1">
      <c r="A23" s="274">
        <v>10</v>
      </c>
      <c r="B23" s="275"/>
      <c r="C23" s="29">
        <f>IF(AH16&lt;&gt;"",VLOOKUP(AH16,SINIFLAR!A24:D347,3),"")</f>
        <v>424</v>
      </c>
      <c r="D23" s="30" t="str">
        <f>IF(AH16&lt;&gt;"",VLOOKUP(AH16,SINIFLAR!A24:D347,4),"")</f>
        <v>ERDEM SEZER</v>
      </c>
      <c r="E23" s="141" t="str">
        <f>IF(AH16&lt;&gt;"",VLOOKUP(AH16,SINIFLAR!A24:D347,2),"")</f>
        <v>9A</v>
      </c>
      <c r="F23" s="41">
        <v>5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2"/>
      <c r="AE23" s="143">
        <f t="shared" si="1"/>
        <v>5</v>
      </c>
      <c r="AF23" s="144">
        <f t="shared" si="2"/>
        <v>5</v>
      </c>
      <c r="AG23" s="145" t="str">
        <f t="shared" si="3"/>
        <v>BAŞARISIZ</v>
      </c>
      <c r="AH23" s="146">
        <f t="shared" si="0"/>
        <v>17</v>
      </c>
    </row>
    <row r="24" spans="1:34" ht="19.5" customHeight="1" thickTop="1" thickBot="1">
      <c r="A24" s="272">
        <v>11</v>
      </c>
      <c r="B24" s="273"/>
      <c r="C24" s="27">
        <f>IF(AH17&lt;&gt;"",VLOOKUP(AH17,SINIFLAR!A25:D348,3),"")</f>
        <v>425</v>
      </c>
      <c r="D24" s="28" t="str">
        <f>IF(AH17&lt;&gt;"",VLOOKUP(AH17,SINIFLAR!A25:D348,4),"")</f>
        <v>ERAY BİLGİÇ</v>
      </c>
      <c r="E24" s="141" t="str">
        <f>IF(AH17&lt;&gt;"",VLOOKUP(AH17,SINIFLAR!A25:D348,2),"")</f>
        <v>9A</v>
      </c>
      <c r="F24" s="41">
        <v>10</v>
      </c>
      <c r="G24" s="41">
        <v>10</v>
      </c>
      <c r="H24" s="41">
        <v>10</v>
      </c>
      <c r="I24" s="41">
        <v>10</v>
      </c>
      <c r="J24" s="41">
        <v>10</v>
      </c>
      <c r="K24" s="41">
        <v>10</v>
      </c>
      <c r="L24" s="41">
        <v>10</v>
      </c>
      <c r="M24" s="41">
        <v>10</v>
      </c>
      <c r="N24" s="41">
        <v>10</v>
      </c>
      <c r="O24" s="41">
        <v>10</v>
      </c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2"/>
      <c r="AE24" s="143">
        <f t="shared" si="1"/>
        <v>100</v>
      </c>
      <c r="AF24" s="144">
        <f t="shared" si="2"/>
        <v>100</v>
      </c>
      <c r="AG24" s="145" t="str">
        <f t="shared" si="3"/>
        <v>BAŞARILI</v>
      </c>
      <c r="AH24" s="146">
        <f t="shared" si="0"/>
        <v>18</v>
      </c>
    </row>
    <row r="25" spans="1:34" s="103" customFormat="1" ht="19.5" customHeight="1" thickTop="1" thickBot="1">
      <c r="A25" s="274">
        <v>12</v>
      </c>
      <c r="B25" s="275"/>
      <c r="C25" s="29">
        <f>IF(AH18&lt;&gt;"",VLOOKUP(AH18,SINIFLAR!A26:D349,3),"")</f>
        <v>426</v>
      </c>
      <c r="D25" s="30" t="str">
        <f>IF(AH18&lt;&gt;"",VLOOKUP(AH18,SINIFLAR!A26:D349,4),"")</f>
        <v>NİLSU GÜREL</v>
      </c>
      <c r="E25" s="141" t="str">
        <f>IF(AH18&lt;&gt;"",VLOOKUP(AH18,SINIFLAR!A26:D349,2),"")</f>
        <v>9A</v>
      </c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2"/>
      <c r="AE25" s="143" t="str">
        <f t="shared" si="1"/>
        <v/>
      </c>
      <c r="AF25" s="144" t="str">
        <f t="shared" si="2"/>
        <v/>
      </c>
      <c r="AG25" s="145" t="str">
        <f t="shared" si="3"/>
        <v/>
      </c>
      <c r="AH25" s="146">
        <f t="shared" si="0"/>
        <v>19</v>
      </c>
    </row>
    <row r="26" spans="1:34" ht="19.5" customHeight="1" thickTop="1" thickBot="1">
      <c r="A26" s="272">
        <v>13</v>
      </c>
      <c r="B26" s="273"/>
      <c r="C26" s="27">
        <f>IF(AH19&lt;&gt;"",VLOOKUP(AH19,SINIFLAR!A27:D350,3),"")</f>
        <v>427</v>
      </c>
      <c r="D26" s="28" t="str">
        <f>IF(AH19&lt;&gt;"",VLOOKUP(AH19,SINIFLAR!A27:D350,4),"")</f>
        <v>SEÇİL SARI</v>
      </c>
      <c r="E26" s="141" t="str">
        <f>IF(AH19&lt;&gt;"",VLOOKUP(AH19,SINIFLAR!A27:D350,2),"")</f>
        <v>9A</v>
      </c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2"/>
      <c r="AE26" s="143" t="str">
        <f t="shared" si="1"/>
        <v/>
      </c>
      <c r="AF26" s="144" t="str">
        <f t="shared" si="2"/>
        <v/>
      </c>
      <c r="AG26" s="145" t="str">
        <f t="shared" si="3"/>
        <v/>
      </c>
      <c r="AH26" s="146">
        <f t="shared" si="0"/>
        <v>20</v>
      </c>
    </row>
    <row r="27" spans="1:34" s="103" customFormat="1" ht="19.5" customHeight="1" thickTop="1" thickBot="1">
      <c r="A27" s="274">
        <v>14</v>
      </c>
      <c r="B27" s="275"/>
      <c r="C27" s="29">
        <f>IF(AH20&lt;&gt;"",VLOOKUP(AH20,SINIFLAR!A28:D351,3),"")</f>
        <v>428</v>
      </c>
      <c r="D27" s="30" t="str">
        <f>IF(AH20&lt;&gt;"",VLOOKUP(AH20,SINIFLAR!A28:D351,4),"")</f>
        <v>EGE BALABAN</v>
      </c>
      <c r="E27" s="141" t="str">
        <f>IF(AH20&lt;&gt;"",VLOOKUP(AH20,SINIFLAR!A28:D351,2),"")</f>
        <v>9A</v>
      </c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2"/>
      <c r="AE27" s="143" t="str">
        <f t="shared" si="1"/>
        <v/>
      </c>
      <c r="AF27" s="144" t="str">
        <f t="shared" si="2"/>
        <v/>
      </c>
      <c r="AG27" s="145" t="str">
        <f t="shared" si="3"/>
        <v/>
      </c>
      <c r="AH27" s="146">
        <f t="shared" si="0"/>
        <v>21</v>
      </c>
    </row>
    <row r="28" spans="1:34" ht="19.5" customHeight="1" thickTop="1" thickBot="1">
      <c r="A28" s="272">
        <v>15</v>
      </c>
      <c r="B28" s="273"/>
      <c r="C28" s="27">
        <f>IF(AH21&lt;&gt;"",VLOOKUP(AH21,SINIFLAR!A29:D352,3),"")</f>
        <v>429</v>
      </c>
      <c r="D28" s="28" t="str">
        <f>IF(AH21&lt;&gt;"",VLOOKUP(AH21,SINIFLAR!A29:D352,4),"")</f>
        <v>FİLİZ BIYIKLI</v>
      </c>
      <c r="E28" s="141" t="str">
        <f>IF(AH21&lt;&gt;"",VLOOKUP(AH21,SINIFLAR!A29:D352,2),"")</f>
        <v>9A</v>
      </c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2"/>
      <c r="AE28" s="143" t="str">
        <f t="shared" si="1"/>
        <v/>
      </c>
      <c r="AF28" s="144" t="str">
        <f t="shared" si="2"/>
        <v/>
      </c>
      <c r="AG28" s="145" t="str">
        <f t="shared" si="3"/>
        <v/>
      </c>
      <c r="AH28" s="146">
        <f>AH27+1</f>
        <v>22</v>
      </c>
    </row>
    <row r="29" spans="1:34" s="103" customFormat="1" ht="19.5" customHeight="1" thickTop="1" thickBot="1">
      <c r="A29" s="274">
        <v>16</v>
      </c>
      <c r="B29" s="275"/>
      <c r="C29" s="29">
        <f>IF(AH22&lt;&gt;"",VLOOKUP(AH22,SINIFLAR!A30:D353,3),"")</f>
        <v>430</v>
      </c>
      <c r="D29" s="30" t="str">
        <f>IF(AH22&lt;&gt;"",VLOOKUP(AH22,SINIFLAR!A30:D353,4),"")</f>
        <v>BURAK DUMAN</v>
      </c>
      <c r="E29" s="141" t="str">
        <f>IF(AH22&lt;&gt;"",VLOOKUP(AH22,SINIFLAR!A30:D353,2),"")</f>
        <v>9A</v>
      </c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2"/>
      <c r="AE29" s="143" t="str">
        <f t="shared" si="1"/>
        <v/>
      </c>
      <c r="AF29" s="144" t="str">
        <f t="shared" si="2"/>
        <v/>
      </c>
      <c r="AG29" s="145" t="str">
        <f t="shared" si="3"/>
        <v/>
      </c>
      <c r="AH29" s="146">
        <f>AH28+1</f>
        <v>23</v>
      </c>
    </row>
    <row r="30" spans="1:34" ht="19.5" customHeight="1" thickTop="1" thickBot="1">
      <c r="A30" s="272">
        <v>17</v>
      </c>
      <c r="B30" s="273"/>
      <c r="C30" s="27">
        <f>IF(AH23&lt;&gt;"",VLOOKUP(AH23,SINIFLAR!A31:D354,3),"")</f>
        <v>431</v>
      </c>
      <c r="D30" s="28" t="str">
        <f>IF(AH23&lt;&gt;"",VLOOKUP(AH23,SINIFLAR!A31:D354,4),"")</f>
        <v>AHMET KAAN DİKTABAN</v>
      </c>
      <c r="E30" s="141" t="str">
        <f>IF(AH23&lt;&gt;"",VLOOKUP(AH23,SINIFLAR!A31:D354,2),"")</f>
        <v>9A</v>
      </c>
      <c r="F30" s="43"/>
      <c r="G30" s="41"/>
      <c r="H30" s="43"/>
      <c r="I30" s="43"/>
      <c r="J30" s="43"/>
      <c r="K30" s="43"/>
      <c r="L30" s="43"/>
      <c r="M30" s="43"/>
      <c r="N30" s="43"/>
      <c r="O30" s="43"/>
      <c r="P30" s="43"/>
      <c r="Q30" s="44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5"/>
      <c r="AE30" s="143" t="str">
        <f t="shared" si="1"/>
        <v/>
      </c>
      <c r="AF30" s="144" t="str">
        <f t="shared" si="2"/>
        <v/>
      </c>
      <c r="AG30" s="145" t="str">
        <f t="shared" si="3"/>
        <v/>
      </c>
      <c r="AH30" s="146">
        <f t="shared" ref="AH30" si="4">AH29+1</f>
        <v>24</v>
      </c>
    </row>
    <row r="31" spans="1:34" s="103" customFormat="1" ht="19.5" customHeight="1" thickTop="1" thickBot="1">
      <c r="A31" s="274">
        <v>18</v>
      </c>
      <c r="B31" s="275"/>
      <c r="C31" s="29">
        <f>IF(AH24&lt;&gt;"",VLOOKUP(AH24,SINIFLAR!A32:D355,3),"")</f>
        <v>432</v>
      </c>
      <c r="D31" s="30" t="str">
        <f>IF(AH24&lt;&gt;"",VLOOKUP(AH24,SINIFLAR!A32:D355,4),"")</f>
        <v>BENSU TOZLUKLU</v>
      </c>
      <c r="E31" s="141" t="str">
        <f>IF(AH24&lt;&gt;"",VLOOKUP(AH24,SINIFLAR!A32:D355,2),"")</f>
        <v>9A</v>
      </c>
      <c r="F31" s="43"/>
      <c r="G31" s="41"/>
      <c r="H31" s="43"/>
      <c r="I31" s="43"/>
      <c r="J31" s="43"/>
      <c r="K31" s="43"/>
      <c r="L31" s="43"/>
      <c r="M31" s="43"/>
      <c r="N31" s="43"/>
      <c r="O31" s="43"/>
      <c r="P31" s="43"/>
      <c r="Q31" s="44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5"/>
      <c r="AE31" s="143" t="str">
        <f t="shared" si="1"/>
        <v/>
      </c>
      <c r="AF31" s="144" t="str">
        <f t="shared" si="2"/>
        <v/>
      </c>
      <c r="AG31" s="145" t="str">
        <f t="shared" si="3"/>
        <v/>
      </c>
      <c r="AH31" s="146">
        <f>AH30+1</f>
        <v>25</v>
      </c>
    </row>
    <row r="32" spans="1:34" ht="19.5" customHeight="1" thickTop="1" thickBot="1">
      <c r="A32" s="272">
        <v>19</v>
      </c>
      <c r="B32" s="273"/>
      <c r="C32" s="27">
        <f>IF(AH25&lt;&gt;"",VLOOKUP(AH25,SINIFLAR!A33:D356,3),"")</f>
        <v>433</v>
      </c>
      <c r="D32" s="28" t="str">
        <f>IF(AH25&lt;&gt;"",VLOOKUP(AH25,SINIFLAR!A33:D356,4),"")</f>
        <v>ESRA UYSAL</v>
      </c>
      <c r="E32" s="141" t="str">
        <f>IF(AH25&lt;&gt;"",VLOOKUP(AH25,SINIFLAR!A33:D356,2),"")</f>
        <v>9A</v>
      </c>
      <c r="F32" s="43"/>
      <c r="G32" s="41"/>
      <c r="H32" s="43"/>
      <c r="I32" s="43"/>
      <c r="J32" s="43"/>
      <c r="K32" s="43"/>
      <c r="L32" s="43"/>
      <c r="M32" s="43"/>
      <c r="N32" s="43"/>
      <c r="O32" s="43"/>
      <c r="P32" s="43"/>
      <c r="Q32" s="44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5"/>
      <c r="AE32" s="143" t="str">
        <f t="shared" si="1"/>
        <v/>
      </c>
      <c r="AF32" s="144" t="str">
        <f t="shared" si="2"/>
        <v/>
      </c>
      <c r="AG32" s="145" t="str">
        <f t="shared" si="3"/>
        <v/>
      </c>
      <c r="AH32" s="146"/>
    </row>
    <row r="33" spans="1:34" s="103" customFormat="1" ht="19.5" customHeight="1" thickTop="1" thickBot="1">
      <c r="A33" s="274">
        <v>20</v>
      </c>
      <c r="B33" s="275"/>
      <c r="C33" s="29">
        <f>IF(AH26&lt;&gt;"",VLOOKUP(AH26,SINIFLAR!A34:D357,3),"")</f>
        <v>436</v>
      </c>
      <c r="D33" s="30" t="str">
        <f>IF(AH26&lt;&gt;"",VLOOKUP(AH26,SINIFLAR!A34:D357,4),"")</f>
        <v>BEYZA NUR KARAKAŞ</v>
      </c>
      <c r="E33" s="141" t="str">
        <f>IF(AH26&lt;&gt;"",VLOOKUP(AH26,SINIFLAR!A34:D357,2),"")</f>
        <v>9A</v>
      </c>
      <c r="F33" s="43"/>
      <c r="G33" s="41"/>
      <c r="H33" s="43"/>
      <c r="I33" s="43"/>
      <c r="J33" s="43"/>
      <c r="K33" s="43"/>
      <c r="L33" s="43"/>
      <c r="M33" s="43"/>
      <c r="N33" s="43"/>
      <c r="O33" s="43"/>
      <c r="P33" s="43"/>
      <c r="Q33" s="44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5"/>
      <c r="AE33" s="143" t="str">
        <f t="shared" si="1"/>
        <v/>
      </c>
      <c r="AF33" s="144" t="str">
        <f t="shared" si="2"/>
        <v/>
      </c>
      <c r="AG33" s="145" t="str">
        <f t="shared" si="3"/>
        <v/>
      </c>
      <c r="AH33" s="146"/>
    </row>
    <row r="34" spans="1:34" ht="19.5" customHeight="1" thickTop="1" thickBot="1">
      <c r="A34" s="272">
        <v>21</v>
      </c>
      <c r="B34" s="273"/>
      <c r="C34" s="27">
        <f>IF(AH27&lt;&gt;"",VLOOKUP(AH27,SINIFLAR!A35:D358,3),"")</f>
        <v>439</v>
      </c>
      <c r="D34" s="28" t="str">
        <f>IF(AH27&lt;&gt;"",VLOOKUP(AH27,SINIFLAR!A35:D358,4),"")</f>
        <v>FURKAN ÖZTÜRK</v>
      </c>
      <c r="E34" s="141" t="str">
        <f>IF(AH27&lt;&gt;"",VLOOKUP(AH27,SINIFLAR!A35:D358,2),"")</f>
        <v>9A</v>
      </c>
      <c r="F34" s="43"/>
      <c r="G34" s="41"/>
      <c r="H34" s="43"/>
      <c r="I34" s="43"/>
      <c r="J34" s="43"/>
      <c r="K34" s="43"/>
      <c r="L34" s="43"/>
      <c r="M34" s="43"/>
      <c r="N34" s="43"/>
      <c r="O34" s="43"/>
      <c r="P34" s="43"/>
      <c r="Q34" s="44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5"/>
      <c r="AE34" s="143" t="str">
        <f t="shared" si="1"/>
        <v/>
      </c>
      <c r="AF34" s="144" t="str">
        <f t="shared" si="2"/>
        <v/>
      </c>
      <c r="AG34" s="145" t="str">
        <f t="shared" si="3"/>
        <v/>
      </c>
      <c r="AH34" s="146"/>
    </row>
    <row r="35" spans="1:34" s="103" customFormat="1" ht="19.5" customHeight="1" thickTop="1" thickBot="1">
      <c r="A35" s="274">
        <v>22</v>
      </c>
      <c r="B35" s="275"/>
      <c r="C35" s="29">
        <f>IF(AH28&lt;&gt;"",VLOOKUP(AH28,SINIFLAR!A36:D359,3),"")</f>
        <v>445</v>
      </c>
      <c r="D35" s="30" t="str">
        <f>IF(AH28&lt;&gt;"",VLOOKUP(AH28,SINIFLAR!A36:D359,4),"")</f>
        <v>BUSE ATLI</v>
      </c>
      <c r="E35" s="141" t="str">
        <f>IF(AH28&lt;&gt;"",VLOOKUP(AH28,SINIFLAR!A36:D359,2),"")</f>
        <v>9A</v>
      </c>
      <c r="F35" s="43"/>
      <c r="G35" s="41"/>
      <c r="H35" s="43"/>
      <c r="I35" s="43"/>
      <c r="J35" s="43"/>
      <c r="K35" s="43"/>
      <c r="L35" s="43"/>
      <c r="M35" s="43"/>
      <c r="N35" s="43"/>
      <c r="O35" s="43"/>
      <c r="P35" s="43"/>
      <c r="Q35" s="44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5"/>
      <c r="AE35" s="143" t="str">
        <f t="shared" si="1"/>
        <v/>
      </c>
      <c r="AF35" s="144" t="str">
        <f t="shared" si="2"/>
        <v/>
      </c>
      <c r="AG35" s="145" t="str">
        <f t="shared" si="3"/>
        <v/>
      </c>
      <c r="AH35" s="146"/>
    </row>
    <row r="36" spans="1:34" ht="19.5" customHeight="1" thickTop="1" thickBot="1">
      <c r="A36" s="272">
        <v>23</v>
      </c>
      <c r="B36" s="273"/>
      <c r="C36" s="27">
        <f>IF(AH29&lt;&gt;"",VLOOKUP(AH29,SINIFLAR!A37:D360,3),"")</f>
        <v>0</v>
      </c>
      <c r="D36" s="28">
        <f>IF(AH29&lt;&gt;"",VLOOKUP(AH29,SINIFLAR!A37:D360,4),"")</f>
        <v>0</v>
      </c>
      <c r="E36" s="141" t="str">
        <f>IF(AH29&lt;&gt;"",VLOOKUP(AH29,SINIFLAR!A37:D360,2),"")</f>
        <v>9A</v>
      </c>
      <c r="F36" s="43"/>
      <c r="G36" s="41"/>
      <c r="H36" s="43"/>
      <c r="I36" s="43"/>
      <c r="J36" s="43"/>
      <c r="K36" s="43"/>
      <c r="L36" s="43"/>
      <c r="M36" s="43"/>
      <c r="N36" s="43"/>
      <c r="O36" s="43"/>
      <c r="P36" s="43"/>
      <c r="Q36" s="44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5"/>
      <c r="AE36" s="143" t="str">
        <f t="shared" si="1"/>
        <v/>
      </c>
      <c r="AF36" s="144" t="str">
        <f t="shared" si="2"/>
        <v/>
      </c>
      <c r="AG36" s="145" t="str">
        <f t="shared" si="3"/>
        <v/>
      </c>
      <c r="AH36" s="146"/>
    </row>
    <row r="37" spans="1:34" s="103" customFormat="1" ht="19.5" customHeight="1" thickTop="1" thickBot="1">
      <c r="A37" s="274">
        <v>24</v>
      </c>
      <c r="B37" s="275"/>
      <c r="C37" s="29">
        <f>IF(AH30&lt;&gt;"",VLOOKUP(AH30,SINIFLAR!A38:D361,3),"")</f>
        <v>0</v>
      </c>
      <c r="D37" s="30">
        <f>IF(AH30&lt;&gt;"",VLOOKUP(AH30,SINIFLAR!A38:D361,4),"")</f>
        <v>0</v>
      </c>
      <c r="E37" s="141" t="str">
        <f>IF(AH30&lt;&gt;"",VLOOKUP(AH30,SINIFLAR!A38:D361,2),"")</f>
        <v>9A</v>
      </c>
      <c r="F37" s="43"/>
      <c r="G37" s="41"/>
      <c r="H37" s="43"/>
      <c r="I37" s="43"/>
      <c r="J37" s="43"/>
      <c r="K37" s="43"/>
      <c r="L37" s="43"/>
      <c r="M37" s="43"/>
      <c r="N37" s="43"/>
      <c r="O37" s="43"/>
      <c r="P37" s="43"/>
      <c r="Q37" s="44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5"/>
      <c r="AE37" s="143" t="str">
        <f t="shared" si="1"/>
        <v/>
      </c>
      <c r="AF37" s="144" t="str">
        <f t="shared" si="2"/>
        <v/>
      </c>
      <c r="AG37" s="145" t="str">
        <f t="shared" si="3"/>
        <v/>
      </c>
      <c r="AH37" s="146"/>
    </row>
    <row r="38" spans="1:34" ht="19.5" customHeight="1" thickTop="1" thickBot="1">
      <c r="A38" s="278">
        <v>25</v>
      </c>
      <c r="B38" s="279"/>
      <c r="C38" s="31">
        <f>IF(AH31&lt;&gt;"",VLOOKUP(AH31,SINIFLAR!A39:D362,3),"")</f>
        <v>0</v>
      </c>
      <c r="D38" s="32">
        <f>IF(AH31&lt;&gt;"",VLOOKUP(AH31,SINIFLAR!A39:D362,4),"")</f>
        <v>0</v>
      </c>
      <c r="E38" s="142" t="str">
        <f>IF(AH31&lt;&gt;"",VLOOKUP(AH31,SINIFLAR!A39:D362,2),"")</f>
        <v>9A</v>
      </c>
      <c r="F38" s="46"/>
      <c r="G38" s="199"/>
      <c r="H38" s="46"/>
      <c r="I38" s="46"/>
      <c r="J38" s="46"/>
      <c r="K38" s="46"/>
      <c r="L38" s="46"/>
      <c r="M38" s="46"/>
      <c r="N38" s="46"/>
      <c r="O38" s="46"/>
      <c r="P38" s="46"/>
      <c r="Q38" s="47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8"/>
      <c r="AE38" s="148" t="str">
        <f t="shared" si="1"/>
        <v/>
      </c>
      <c r="AF38" s="149" t="str">
        <f t="shared" si="2"/>
        <v/>
      </c>
      <c r="AG38" s="145" t="str">
        <f t="shared" si="3"/>
        <v/>
      </c>
      <c r="AH38" s="146"/>
    </row>
    <row r="39" spans="1:34" ht="15.75" thickTop="1">
      <c r="D39" s="288" t="s">
        <v>300</v>
      </c>
      <c r="E39" s="288"/>
      <c r="F39" s="104">
        <v>1</v>
      </c>
      <c r="G39" s="104">
        <v>2</v>
      </c>
      <c r="H39" s="104">
        <v>3</v>
      </c>
      <c r="I39" s="104">
        <v>4</v>
      </c>
      <c r="J39" s="104">
        <v>5</v>
      </c>
      <c r="K39" s="104">
        <v>6</v>
      </c>
      <c r="L39" s="104">
        <v>7</v>
      </c>
      <c r="M39" s="104">
        <v>8</v>
      </c>
      <c r="N39" s="104">
        <v>9</v>
      </c>
      <c r="O39" s="104">
        <v>10</v>
      </c>
      <c r="P39" s="104">
        <v>11</v>
      </c>
      <c r="Q39" s="104">
        <v>12</v>
      </c>
      <c r="R39" s="104">
        <v>13</v>
      </c>
      <c r="S39" s="104">
        <v>14</v>
      </c>
      <c r="T39" s="104">
        <v>15</v>
      </c>
      <c r="U39" s="104">
        <v>16</v>
      </c>
      <c r="V39" s="104">
        <v>17</v>
      </c>
      <c r="W39" s="104">
        <v>18</v>
      </c>
      <c r="X39" s="104">
        <v>19</v>
      </c>
      <c r="Y39" s="104">
        <v>20</v>
      </c>
      <c r="Z39" s="104">
        <v>21</v>
      </c>
      <c r="AA39" s="104">
        <v>22</v>
      </c>
      <c r="AB39" s="104">
        <v>23</v>
      </c>
      <c r="AC39" s="104">
        <v>24</v>
      </c>
      <c r="AD39" s="104">
        <v>25</v>
      </c>
    </row>
    <row r="40" spans="1:34">
      <c r="A40" s="292" t="s">
        <v>292</v>
      </c>
      <c r="B40" s="293"/>
      <c r="C40" s="293"/>
      <c r="D40" s="293"/>
      <c r="E40" s="294"/>
      <c r="F40" s="152">
        <f>IF(COUNTBLANK(F14:F38)=ROWS(F14:F38)," ",SUM(F14:F38))</f>
        <v>95</v>
      </c>
      <c r="G40" s="152">
        <f t="shared" ref="G40:AD40" si="5">IF(COUNTBLANK(G14:G38)=ROWS(G14:G38)," ",SUM(G14:G38))</f>
        <v>61</v>
      </c>
      <c r="H40" s="152">
        <f t="shared" si="5"/>
        <v>61</v>
      </c>
      <c r="I40" s="152">
        <f t="shared" si="5"/>
        <v>52</v>
      </c>
      <c r="J40" s="152">
        <f t="shared" si="5"/>
        <v>14</v>
      </c>
      <c r="K40" s="152">
        <f t="shared" si="5"/>
        <v>54</v>
      </c>
      <c r="L40" s="152">
        <f t="shared" si="5"/>
        <v>52</v>
      </c>
      <c r="M40" s="152">
        <f t="shared" si="5"/>
        <v>57</v>
      </c>
      <c r="N40" s="152">
        <f t="shared" si="5"/>
        <v>52</v>
      </c>
      <c r="O40" s="152">
        <f t="shared" si="5"/>
        <v>51</v>
      </c>
      <c r="P40" s="153" t="str">
        <f t="shared" si="5"/>
        <v/>
      </c>
      <c r="Q40" s="153" t="str">
        <f t="shared" si="5"/>
        <v/>
      </c>
      <c r="R40" s="153" t="str">
        <f t="shared" si="5"/>
        <v/>
      </c>
      <c r="S40" s="153" t="str">
        <f t="shared" si="5"/>
        <v/>
      </c>
      <c r="T40" s="153" t="str">
        <f t="shared" si="5"/>
        <v/>
      </c>
      <c r="U40" s="153" t="str">
        <f t="shared" si="5"/>
        <v/>
      </c>
      <c r="V40" s="153" t="str">
        <f t="shared" si="5"/>
        <v/>
      </c>
      <c r="W40" s="153" t="str">
        <f t="shared" si="5"/>
        <v/>
      </c>
      <c r="X40" s="153" t="str">
        <f t="shared" si="5"/>
        <v/>
      </c>
      <c r="Y40" s="153" t="str">
        <f t="shared" si="5"/>
        <v/>
      </c>
      <c r="Z40" s="153" t="str">
        <f t="shared" si="5"/>
        <v/>
      </c>
      <c r="AA40" s="153" t="str">
        <f t="shared" si="5"/>
        <v/>
      </c>
      <c r="AB40" s="153" t="str">
        <f t="shared" si="5"/>
        <v/>
      </c>
      <c r="AC40" s="153" t="str">
        <f t="shared" si="5"/>
        <v/>
      </c>
      <c r="AD40" s="153" t="str">
        <f t="shared" si="5"/>
        <v/>
      </c>
      <c r="AF40" s="1">
        <f>SUM(AF14:AF38)</f>
        <v>549</v>
      </c>
    </row>
    <row r="41" spans="1:34">
      <c r="A41" s="292" t="s">
        <v>296</v>
      </c>
      <c r="B41" s="293"/>
      <c r="C41" s="293"/>
      <c r="D41" s="293"/>
      <c r="E41" s="294"/>
      <c r="F41" s="154">
        <f>IF(COUNTBLANK(F14:F38)=ROWS(F14:F38)," ",AVERAGE(F14:F38)*10)</f>
        <v>86.363636363636374</v>
      </c>
      <c r="G41" s="154">
        <f t="shared" ref="G41:AD41" si="6">IF(COUNTBLANK(G14:G38)=ROWS(G14:G38)," ",AVERAGE(G14:G38)*10)</f>
        <v>55.45454545454546</v>
      </c>
      <c r="H41" s="154">
        <f t="shared" si="6"/>
        <v>55.45454545454546</v>
      </c>
      <c r="I41" s="154">
        <f t="shared" si="6"/>
        <v>47.272727272727273</v>
      </c>
      <c r="J41" s="154">
        <f t="shared" si="6"/>
        <v>12.727272727272727</v>
      </c>
      <c r="K41" s="154">
        <f t="shared" si="6"/>
        <v>49.090909090909093</v>
      </c>
      <c r="L41" s="154">
        <f t="shared" si="6"/>
        <v>47.272727272727273</v>
      </c>
      <c r="M41" s="154">
        <f t="shared" si="6"/>
        <v>51.818181818181813</v>
      </c>
      <c r="N41" s="154">
        <f t="shared" si="6"/>
        <v>47.272727272727273</v>
      </c>
      <c r="O41" s="154">
        <f t="shared" si="6"/>
        <v>51</v>
      </c>
      <c r="P41" s="155" t="str">
        <f t="shared" si="6"/>
        <v/>
      </c>
      <c r="Q41" s="155" t="str">
        <f t="shared" si="6"/>
        <v/>
      </c>
      <c r="R41" s="155" t="str">
        <f t="shared" si="6"/>
        <v/>
      </c>
      <c r="S41" s="155" t="str">
        <f t="shared" si="6"/>
        <v/>
      </c>
      <c r="T41" s="155" t="str">
        <f t="shared" si="6"/>
        <v/>
      </c>
      <c r="U41" s="155" t="str">
        <f t="shared" si="6"/>
        <v/>
      </c>
      <c r="V41" s="155" t="str">
        <f t="shared" si="6"/>
        <v/>
      </c>
      <c r="W41" s="155" t="str">
        <f t="shared" si="6"/>
        <v/>
      </c>
      <c r="X41" s="155" t="str">
        <f t="shared" si="6"/>
        <v/>
      </c>
      <c r="Y41" s="155" t="str">
        <f t="shared" si="6"/>
        <v/>
      </c>
      <c r="Z41" s="155" t="str">
        <f t="shared" si="6"/>
        <v/>
      </c>
      <c r="AA41" s="155" t="str">
        <f t="shared" si="6"/>
        <v/>
      </c>
      <c r="AB41" s="155" t="str">
        <f t="shared" si="6"/>
        <v/>
      </c>
      <c r="AC41" s="155" t="str">
        <f t="shared" si="6"/>
        <v/>
      </c>
      <c r="AD41" s="155" t="str">
        <f t="shared" si="6"/>
        <v/>
      </c>
    </row>
    <row r="42" spans="1:34">
      <c r="A42" s="295" t="s">
        <v>293</v>
      </c>
      <c r="B42" s="296"/>
      <c r="C42" s="296"/>
      <c r="D42" s="296"/>
      <c r="E42" s="297"/>
      <c r="F42" s="152">
        <f>IF(COUNTBLANK(F14:F38)=ROWS(F14:F38)," ",AVERAGE(F14:F38))</f>
        <v>8.6363636363636367</v>
      </c>
      <c r="G42" s="152">
        <f t="shared" ref="G42:O42" si="7">IF(COUNTBLANK(G14:G38)=ROWS(G14:G38)," ",AVERAGE(G14:G38))</f>
        <v>5.5454545454545459</v>
      </c>
      <c r="H42" s="152">
        <f t="shared" si="7"/>
        <v>5.5454545454545459</v>
      </c>
      <c r="I42" s="152">
        <f t="shared" si="7"/>
        <v>4.7272727272727275</v>
      </c>
      <c r="J42" s="152">
        <f t="shared" si="7"/>
        <v>1.2727272727272727</v>
      </c>
      <c r="K42" s="152">
        <f t="shared" si="7"/>
        <v>4.9090909090909092</v>
      </c>
      <c r="L42" s="152">
        <f t="shared" si="7"/>
        <v>4.7272727272727275</v>
      </c>
      <c r="M42" s="152">
        <f t="shared" si="7"/>
        <v>5.1818181818181817</v>
      </c>
      <c r="N42" s="152">
        <f t="shared" si="7"/>
        <v>4.7272727272727275</v>
      </c>
      <c r="O42" s="152">
        <f t="shared" si="7"/>
        <v>5.0999999999999996</v>
      </c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</row>
    <row r="43" spans="1:34">
      <c r="A43" s="298" t="s">
        <v>294</v>
      </c>
      <c r="B43" s="299"/>
      <c r="C43" s="299"/>
      <c r="D43" s="299"/>
      <c r="E43" s="300"/>
      <c r="F43" s="154">
        <f>IF(COUNTBLANK(F14:F38)=ROWS(F14:F38)," ",IF(COUNTIF(F14:F38,F12:F12)=0,"YOK",COUNTIF(F14:F38,F12)))</f>
        <v>8</v>
      </c>
      <c r="G43" s="154">
        <f t="shared" ref="G43:AD43" si="8">IF(COUNTBLANK(G14:G38)=ROWS(G14:G38)," ",IF(COUNTIF(G14:G38,G12:G12)=0,"YOK",COUNTIF(G14:G38,G12)))</f>
        <v>3</v>
      </c>
      <c r="H43" s="154">
        <f t="shared" si="8"/>
        <v>2</v>
      </c>
      <c r="I43" s="154">
        <f t="shared" si="8"/>
        <v>1</v>
      </c>
      <c r="J43" s="154">
        <f t="shared" si="8"/>
        <v>1</v>
      </c>
      <c r="K43" s="154">
        <f t="shared" si="8"/>
        <v>1</v>
      </c>
      <c r="L43" s="154">
        <f t="shared" si="8"/>
        <v>1</v>
      </c>
      <c r="M43" s="154">
        <f t="shared" si="8"/>
        <v>1</v>
      </c>
      <c r="N43" s="154">
        <f t="shared" si="8"/>
        <v>1</v>
      </c>
      <c r="O43" s="154">
        <f t="shared" si="8"/>
        <v>1</v>
      </c>
      <c r="P43" s="155" t="str">
        <f t="shared" si="8"/>
        <v/>
      </c>
      <c r="Q43" s="155" t="str">
        <f t="shared" si="8"/>
        <v/>
      </c>
      <c r="R43" s="155" t="str">
        <f t="shared" si="8"/>
        <v/>
      </c>
      <c r="S43" s="155" t="str">
        <f t="shared" si="8"/>
        <v/>
      </c>
      <c r="T43" s="155" t="str">
        <f t="shared" si="8"/>
        <v/>
      </c>
      <c r="U43" s="155" t="str">
        <f t="shared" si="8"/>
        <v/>
      </c>
      <c r="V43" s="155" t="str">
        <f t="shared" si="8"/>
        <v/>
      </c>
      <c r="W43" s="155" t="str">
        <f t="shared" si="8"/>
        <v/>
      </c>
      <c r="X43" s="155" t="str">
        <f t="shared" si="8"/>
        <v/>
      </c>
      <c r="Y43" s="155" t="str">
        <f t="shared" si="8"/>
        <v/>
      </c>
      <c r="Z43" s="155" t="str">
        <f t="shared" si="8"/>
        <v/>
      </c>
      <c r="AA43" s="155" t="str">
        <f t="shared" si="8"/>
        <v/>
      </c>
      <c r="AB43" s="155" t="str">
        <f t="shared" si="8"/>
        <v/>
      </c>
      <c r="AC43" s="155" t="str">
        <f t="shared" si="8"/>
        <v/>
      </c>
      <c r="AD43" s="155" t="str">
        <f t="shared" si="8"/>
        <v/>
      </c>
    </row>
    <row r="44" spans="1:34">
      <c r="A44" s="301" t="s">
        <v>295</v>
      </c>
      <c r="B44" s="302"/>
      <c r="C44" s="302"/>
      <c r="D44" s="302"/>
      <c r="E44" s="303"/>
      <c r="F44" s="152" t="str">
        <f>IF(COUNTBLANK(F14:F38)=ROWS(F14:F38)," ",IF(COUNTIF(F14:F38,0)=0,"YOK",COUNTIF(F14:F38,0)))</f>
        <v>YOK</v>
      </c>
      <c r="G44" s="152">
        <f t="shared" ref="G44:AD44" si="9">IF(COUNTBLANK(G14:G38)=ROWS(G14:G38)," ",IF(COUNTIF(G14:G38,0)=0,"YOK",COUNTIF(G14:G38,0)))</f>
        <v>2</v>
      </c>
      <c r="H44" s="152">
        <f t="shared" si="9"/>
        <v>2</v>
      </c>
      <c r="I44" s="152">
        <f t="shared" si="9"/>
        <v>2</v>
      </c>
      <c r="J44" s="152">
        <f t="shared" si="9"/>
        <v>9</v>
      </c>
      <c r="K44" s="152">
        <f t="shared" si="9"/>
        <v>2</v>
      </c>
      <c r="L44" s="152">
        <f t="shared" si="9"/>
        <v>2</v>
      </c>
      <c r="M44" s="152">
        <f t="shared" si="9"/>
        <v>2</v>
      </c>
      <c r="N44" s="152">
        <f t="shared" si="9"/>
        <v>2</v>
      </c>
      <c r="O44" s="152">
        <f t="shared" si="9"/>
        <v>2</v>
      </c>
      <c r="P44" s="152" t="str">
        <f t="shared" si="9"/>
        <v/>
      </c>
      <c r="Q44" s="152" t="str">
        <f t="shared" si="9"/>
        <v/>
      </c>
      <c r="R44" s="152" t="str">
        <f t="shared" si="9"/>
        <v/>
      </c>
      <c r="S44" s="152" t="str">
        <f t="shared" si="9"/>
        <v/>
      </c>
      <c r="T44" s="152" t="str">
        <f t="shared" si="9"/>
        <v/>
      </c>
      <c r="U44" s="152" t="str">
        <f t="shared" si="9"/>
        <v/>
      </c>
      <c r="V44" s="152" t="str">
        <f t="shared" si="9"/>
        <v/>
      </c>
      <c r="W44" s="152" t="str">
        <f t="shared" si="9"/>
        <v/>
      </c>
      <c r="X44" s="152" t="str">
        <f t="shared" si="9"/>
        <v/>
      </c>
      <c r="Y44" s="152" t="str">
        <f t="shared" si="9"/>
        <v/>
      </c>
      <c r="Z44" s="152" t="str">
        <f t="shared" si="9"/>
        <v/>
      </c>
      <c r="AA44" s="152" t="str">
        <f t="shared" si="9"/>
        <v/>
      </c>
      <c r="AB44" s="152" t="str">
        <f t="shared" si="9"/>
        <v/>
      </c>
      <c r="AC44" s="152" t="str">
        <f t="shared" si="9"/>
        <v/>
      </c>
      <c r="AD44" s="152" t="str">
        <f t="shared" si="9"/>
        <v/>
      </c>
    </row>
    <row r="46" spans="1:34" ht="48" customHeight="1"/>
    <row r="48" spans="1:34" ht="39" customHeight="1"/>
    <row r="52" spans="2:33">
      <c r="B52" s="105" t="s">
        <v>225</v>
      </c>
      <c r="C52" s="106"/>
      <c r="D52" s="106"/>
      <c r="E52" s="107"/>
      <c r="F52" s="164">
        <f>COUNTA(F14:F38)</f>
        <v>11</v>
      </c>
      <c r="G52" s="75" t="s">
        <v>235</v>
      </c>
      <c r="J52" s="259" t="s">
        <v>248</v>
      </c>
      <c r="K52" s="260"/>
      <c r="L52" s="260"/>
      <c r="M52" s="260"/>
      <c r="N52" s="260"/>
      <c r="O52" s="260"/>
      <c r="P52" s="260"/>
      <c r="Q52" s="260"/>
      <c r="R52" s="260"/>
      <c r="S52" s="260"/>
      <c r="T52" s="260"/>
      <c r="U52" s="260"/>
      <c r="V52" s="261"/>
    </row>
    <row r="53" spans="2:33">
      <c r="B53" s="105" t="s">
        <v>226</v>
      </c>
      <c r="C53" s="106"/>
      <c r="D53" s="106"/>
      <c r="E53" s="107"/>
      <c r="F53" s="164">
        <f>K7-F52</f>
        <v>11</v>
      </c>
      <c r="G53" s="75" t="s">
        <v>235</v>
      </c>
      <c r="J53" s="276" t="s">
        <v>249</v>
      </c>
      <c r="K53" s="277"/>
      <c r="L53" s="277"/>
      <c r="M53" s="277"/>
      <c r="N53" s="277"/>
      <c r="O53" s="277"/>
      <c r="P53" s="277"/>
      <c r="Q53" s="108" t="s">
        <v>246</v>
      </c>
      <c r="R53" s="108"/>
      <c r="S53" s="108"/>
      <c r="T53" s="108" t="s">
        <v>247</v>
      </c>
      <c r="U53" s="108"/>
      <c r="V53" s="109"/>
    </row>
    <row r="54" spans="2:33">
      <c r="B54" s="105" t="s">
        <v>227</v>
      </c>
      <c r="C54" s="106"/>
      <c r="D54" s="106"/>
      <c r="E54" s="110" t="s">
        <v>297</v>
      </c>
      <c r="F54" s="164">
        <f>COUNTIF(AG14:AG38,"BAŞARILI")</f>
        <v>7</v>
      </c>
      <c r="G54" s="75" t="s">
        <v>235</v>
      </c>
      <c r="J54" s="111" t="s">
        <v>336</v>
      </c>
      <c r="K54" s="112" t="s">
        <v>238</v>
      </c>
      <c r="L54" s="112"/>
      <c r="M54" s="112"/>
      <c r="N54" s="289" t="s">
        <v>239</v>
      </c>
      <c r="O54" s="289"/>
      <c r="P54" s="289"/>
      <c r="Q54" s="156">
        <f>COUNTIF(AF14:AF38,"&lt;50")</f>
        <v>4</v>
      </c>
      <c r="R54" s="112" t="s">
        <v>245</v>
      </c>
      <c r="S54" s="113"/>
      <c r="T54" s="113" t="s">
        <v>234</v>
      </c>
      <c r="U54" s="160">
        <f>(Q54*100)/Q59</f>
        <v>36.363636363636367</v>
      </c>
      <c r="V54" s="114"/>
    </row>
    <row r="55" spans="2:33">
      <c r="B55" s="105" t="s">
        <v>228</v>
      </c>
      <c r="C55" s="106"/>
      <c r="D55" s="106"/>
      <c r="E55" s="110" t="s">
        <v>298</v>
      </c>
      <c r="F55" s="164">
        <f>COUNTIF(AG14:AG38,"BAŞARISIZ")</f>
        <v>4</v>
      </c>
      <c r="G55" s="75" t="s">
        <v>235</v>
      </c>
      <c r="J55" s="115" t="s">
        <v>337</v>
      </c>
      <c r="K55" s="116" t="s">
        <v>238</v>
      </c>
      <c r="L55" s="116"/>
      <c r="M55" s="116"/>
      <c r="N55" s="290" t="s">
        <v>240</v>
      </c>
      <c r="O55" s="290"/>
      <c r="P55" s="290"/>
      <c r="Q55" s="157">
        <f>(COUNTIF(AF14:AF38,"&lt;60")-(COUNTIF(AF14:AF38,"&lt;50")))</f>
        <v>3</v>
      </c>
      <c r="R55" s="116" t="s">
        <v>245</v>
      </c>
      <c r="S55" s="117"/>
      <c r="T55" s="117" t="s">
        <v>234</v>
      </c>
      <c r="U55" s="161">
        <f>Q55*100/Q59</f>
        <v>27.272727272727273</v>
      </c>
      <c r="V55" s="118"/>
    </row>
    <row r="56" spans="2:33">
      <c r="B56" s="105" t="s">
        <v>229</v>
      </c>
      <c r="C56" s="106"/>
      <c r="D56" s="106"/>
      <c r="E56" s="107"/>
      <c r="F56" s="164">
        <f>(100*F54)/F52</f>
        <v>63.636363636363633</v>
      </c>
      <c r="G56" s="75" t="s">
        <v>234</v>
      </c>
      <c r="J56" s="115" t="s">
        <v>338</v>
      </c>
      <c r="K56" s="116" t="s">
        <v>238</v>
      </c>
      <c r="L56" s="116"/>
      <c r="M56" s="116"/>
      <c r="N56" s="290" t="s">
        <v>241</v>
      </c>
      <c r="O56" s="290"/>
      <c r="P56" s="290"/>
      <c r="Q56" s="157">
        <f>(COUNTIF(AF14:AF38,"&lt;69")-(COUNTIF(AF14:AF38,"&lt;60")))</f>
        <v>2</v>
      </c>
      <c r="R56" s="116" t="s">
        <v>245</v>
      </c>
      <c r="S56" s="117"/>
      <c r="T56" s="117" t="s">
        <v>234</v>
      </c>
      <c r="U56" s="161">
        <f>Q56*100/Q59</f>
        <v>18.181818181818183</v>
      </c>
      <c r="V56" s="118"/>
    </row>
    <row r="57" spans="2:33">
      <c r="B57" s="105" t="s">
        <v>230</v>
      </c>
      <c r="C57" s="106"/>
      <c r="D57" s="106"/>
      <c r="E57" s="107"/>
      <c r="F57" s="164">
        <f>MAX(AF14:AF38)</f>
        <v>100</v>
      </c>
      <c r="G57" s="75" t="s">
        <v>236</v>
      </c>
      <c r="J57" s="115" t="s">
        <v>237</v>
      </c>
      <c r="K57" s="116" t="s">
        <v>238</v>
      </c>
      <c r="L57" s="116"/>
      <c r="M57" s="116"/>
      <c r="N57" s="290" t="s">
        <v>242</v>
      </c>
      <c r="O57" s="290"/>
      <c r="P57" s="290"/>
      <c r="Q57" s="157">
        <f>(COUNTIF(AF14:AF38,"&lt;85")-(COUNTIF(AF14:AF38,"&lt;70")))</f>
        <v>1</v>
      </c>
      <c r="R57" s="116" t="s">
        <v>245</v>
      </c>
      <c r="S57" s="117"/>
      <c r="T57" s="117" t="s">
        <v>234</v>
      </c>
      <c r="U57" s="161">
        <f>Q57*100/Q59</f>
        <v>9.0909090909090917</v>
      </c>
      <c r="V57" s="118"/>
    </row>
    <row r="58" spans="2:33">
      <c r="B58" s="105" t="s">
        <v>231</v>
      </c>
      <c r="C58" s="106"/>
      <c r="D58" s="106"/>
      <c r="E58" s="107"/>
      <c r="F58" s="164">
        <f>MIN(AF14:AF38)</f>
        <v>5</v>
      </c>
      <c r="G58" s="75" t="s">
        <v>236</v>
      </c>
      <c r="J58" s="119" t="s">
        <v>317</v>
      </c>
      <c r="K58" s="120" t="s">
        <v>238</v>
      </c>
      <c r="L58" s="120"/>
      <c r="M58" s="120"/>
      <c r="N58" s="291" t="s">
        <v>243</v>
      </c>
      <c r="O58" s="291"/>
      <c r="P58" s="291"/>
      <c r="Q58" s="158">
        <f>(COUNTIF(AF14:AF38,"&lt;101")-(COUNTIF(AF14:AF38,"&lt;85")))</f>
        <v>1</v>
      </c>
      <c r="R58" s="120" t="s">
        <v>245</v>
      </c>
      <c r="S58" s="121"/>
      <c r="T58" s="121" t="s">
        <v>234</v>
      </c>
      <c r="U58" s="162">
        <f>Q58*100/Q59</f>
        <v>9.0909090909090917</v>
      </c>
      <c r="V58" s="122"/>
    </row>
    <row r="59" spans="2:33">
      <c r="B59" s="105" t="s">
        <v>232</v>
      </c>
      <c r="C59" s="106"/>
      <c r="D59" s="106"/>
      <c r="E59" s="107"/>
      <c r="F59" s="75">
        <f>AF40/S7</f>
        <v>49.909090909090907</v>
      </c>
      <c r="G59" s="75" t="s">
        <v>236</v>
      </c>
      <c r="J59" s="286" t="s">
        <v>244</v>
      </c>
      <c r="K59" s="287"/>
      <c r="L59" s="287"/>
      <c r="M59" s="287"/>
      <c r="N59" s="287"/>
      <c r="O59" s="287"/>
      <c r="P59" s="287"/>
      <c r="Q59" s="159">
        <f>SUM(Q54:Q58)</f>
        <v>11</v>
      </c>
      <c r="R59" s="123" t="s">
        <v>245</v>
      </c>
      <c r="S59" s="124"/>
      <c r="T59" s="124" t="s">
        <v>234</v>
      </c>
      <c r="U59" s="163">
        <f>SUM(U54:U58)</f>
        <v>100.00000000000001</v>
      </c>
      <c r="V59" s="125"/>
    </row>
    <row r="61" spans="2:33">
      <c r="B61" s="230" t="s">
        <v>250</v>
      </c>
      <c r="C61" s="231"/>
      <c r="D61" s="231"/>
      <c r="E61" s="231"/>
      <c r="F61" s="231"/>
      <c r="G61" s="231"/>
      <c r="H61" s="231"/>
      <c r="I61" s="231"/>
      <c r="J61" s="231"/>
      <c r="K61" s="231"/>
      <c r="L61" s="231"/>
      <c r="M61" s="231"/>
      <c r="N61" s="231"/>
      <c r="O61" s="231"/>
      <c r="P61" s="231"/>
      <c r="Q61" s="231"/>
      <c r="R61" s="231"/>
      <c r="S61" s="232"/>
      <c r="T61" s="233" t="s">
        <v>251</v>
      </c>
      <c r="U61" s="234"/>
      <c r="V61" s="234"/>
      <c r="W61" s="234"/>
      <c r="X61" s="234"/>
      <c r="Y61" s="234"/>
      <c r="Z61" s="234"/>
      <c r="AA61" s="235"/>
      <c r="AB61" s="233" t="s">
        <v>252</v>
      </c>
      <c r="AC61" s="234"/>
      <c r="AD61" s="234"/>
      <c r="AE61" s="234"/>
      <c r="AF61" s="234"/>
      <c r="AG61" s="235"/>
    </row>
    <row r="62" spans="2:33">
      <c r="B62" s="236" t="s">
        <v>254</v>
      </c>
      <c r="C62" s="237"/>
      <c r="D62" s="237"/>
      <c r="E62" s="237"/>
      <c r="F62" s="237"/>
      <c r="G62" s="237"/>
      <c r="H62" s="237"/>
      <c r="I62" s="237"/>
      <c r="J62" s="237"/>
      <c r="K62" s="237"/>
      <c r="L62" s="237"/>
      <c r="M62" s="237"/>
      <c r="N62" s="237"/>
      <c r="O62" s="237"/>
      <c r="P62" s="237"/>
      <c r="Q62" s="237"/>
      <c r="R62" s="237"/>
      <c r="S62" s="238"/>
      <c r="T62" s="245"/>
      <c r="U62" s="246"/>
      <c r="V62" s="246"/>
      <c r="W62" s="246"/>
      <c r="X62" s="246"/>
      <c r="Y62" s="246"/>
      <c r="Z62" s="246"/>
      <c r="AA62" s="247"/>
      <c r="AB62" s="126"/>
      <c r="AC62" s="127"/>
      <c r="AD62" s="127"/>
      <c r="AE62" s="127"/>
      <c r="AF62" s="127"/>
      <c r="AG62" s="128"/>
    </row>
    <row r="63" spans="2:33">
      <c r="B63" s="239"/>
      <c r="C63" s="240"/>
      <c r="D63" s="240"/>
      <c r="E63" s="240"/>
      <c r="F63" s="240"/>
      <c r="G63" s="240"/>
      <c r="H63" s="240"/>
      <c r="I63" s="240"/>
      <c r="J63" s="240"/>
      <c r="K63" s="240"/>
      <c r="L63" s="240"/>
      <c r="M63" s="240"/>
      <c r="N63" s="240"/>
      <c r="O63" s="240"/>
      <c r="P63" s="240"/>
      <c r="Q63" s="240"/>
      <c r="R63" s="240"/>
      <c r="S63" s="241"/>
      <c r="T63" s="245"/>
      <c r="U63" s="246"/>
      <c r="V63" s="246"/>
      <c r="W63" s="246"/>
      <c r="X63" s="246"/>
      <c r="Y63" s="246"/>
      <c r="Z63" s="246"/>
      <c r="AA63" s="247"/>
      <c r="AB63" s="129"/>
      <c r="AC63" s="130"/>
      <c r="AD63" s="130"/>
      <c r="AE63" s="130"/>
      <c r="AF63" s="130"/>
      <c r="AG63" s="131"/>
    </row>
    <row r="64" spans="2:33" ht="43.5" customHeight="1">
      <c r="B64" s="239"/>
      <c r="C64" s="240"/>
      <c r="D64" s="240"/>
      <c r="E64" s="240"/>
      <c r="F64" s="240"/>
      <c r="G64" s="240"/>
      <c r="H64" s="240"/>
      <c r="I64" s="240"/>
      <c r="J64" s="240"/>
      <c r="K64" s="240"/>
      <c r="L64" s="240"/>
      <c r="M64" s="240"/>
      <c r="N64" s="240"/>
      <c r="O64" s="240"/>
      <c r="P64" s="240"/>
      <c r="Q64" s="240"/>
      <c r="R64" s="240"/>
      <c r="S64" s="241"/>
      <c r="T64" s="245"/>
      <c r="U64" s="246"/>
      <c r="V64" s="246"/>
      <c r="W64" s="246"/>
      <c r="X64" s="246"/>
      <c r="Y64" s="246"/>
      <c r="Z64" s="246"/>
      <c r="AA64" s="247"/>
      <c r="AB64" s="129"/>
      <c r="AC64" s="130"/>
      <c r="AD64" s="130"/>
      <c r="AE64" s="130"/>
      <c r="AF64" s="130"/>
      <c r="AG64" s="131"/>
    </row>
    <row r="65" spans="2:33">
      <c r="B65" s="239"/>
      <c r="C65" s="240"/>
      <c r="D65" s="240"/>
      <c r="E65" s="240"/>
      <c r="F65" s="240"/>
      <c r="G65" s="240"/>
      <c r="H65" s="240"/>
      <c r="I65" s="240"/>
      <c r="J65" s="240"/>
      <c r="K65" s="240"/>
      <c r="L65" s="240"/>
      <c r="M65" s="240"/>
      <c r="N65" s="240"/>
      <c r="O65" s="240"/>
      <c r="P65" s="240"/>
      <c r="Q65" s="240"/>
      <c r="R65" s="240"/>
      <c r="S65" s="241"/>
      <c r="T65" s="248">
        <f ca="1">GENEL!C13</f>
        <v>42699</v>
      </c>
      <c r="U65" s="249"/>
      <c r="V65" s="249"/>
      <c r="W65" s="249"/>
      <c r="X65" s="249"/>
      <c r="Y65" s="249"/>
      <c r="Z65" s="249"/>
      <c r="AA65" s="250"/>
      <c r="AB65" s="248">
        <f ca="1">TODAY()</f>
        <v>42699</v>
      </c>
      <c r="AC65" s="249"/>
      <c r="AD65" s="249"/>
      <c r="AE65" s="249"/>
      <c r="AF65" s="249"/>
      <c r="AG65" s="250"/>
    </row>
    <row r="66" spans="2:33">
      <c r="B66" s="239"/>
      <c r="C66" s="240"/>
      <c r="D66" s="240"/>
      <c r="E66" s="240"/>
      <c r="F66" s="240"/>
      <c r="G66" s="240"/>
      <c r="H66" s="240"/>
      <c r="I66" s="240"/>
      <c r="J66" s="240"/>
      <c r="K66" s="240"/>
      <c r="L66" s="240"/>
      <c r="M66" s="240"/>
      <c r="N66" s="240"/>
      <c r="O66" s="240"/>
      <c r="P66" s="240"/>
      <c r="Q66" s="240"/>
      <c r="R66" s="240"/>
      <c r="S66" s="241"/>
      <c r="T66" s="251" t="str">
        <f>GENEL!G4</f>
        <v>Harun Yıldız</v>
      </c>
      <c r="U66" s="252"/>
      <c r="V66" s="252"/>
      <c r="W66" s="252"/>
      <c r="X66" s="252"/>
      <c r="Y66" s="252"/>
      <c r="Z66" s="252"/>
      <c r="AA66" s="253"/>
      <c r="AB66" s="251" t="str">
        <f>GENEL!C12</f>
        <v>HASAN KILIÇ</v>
      </c>
      <c r="AC66" s="252"/>
      <c r="AD66" s="252"/>
      <c r="AE66" s="252"/>
      <c r="AF66" s="252"/>
      <c r="AG66" s="253"/>
    </row>
    <row r="67" spans="2:33">
      <c r="B67" s="242"/>
      <c r="C67" s="243"/>
      <c r="D67" s="243"/>
      <c r="E67" s="243"/>
      <c r="F67" s="243"/>
      <c r="G67" s="243"/>
      <c r="H67" s="243"/>
      <c r="I67" s="243"/>
      <c r="J67" s="243"/>
      <c r="K67" s="243"/>
      <c r="L67" s="243"/>
      <c r="M67" s="243"/>
      <c r="N67" s="243"/>
      <c r="O67" s="243"/>
      <c r="P67" s="243"/>
      <c r="Q67" s="243"/>
      <c r="R67" s="243"/>
      <c r="S67" s="244"/>
      <c r="T67" s="254" t="str">
        <f>GENEL!H4</f>
        <v>Bilişim Teknolojileri</v>
      </c>
      <c r="U67" s="255"/>
      <c r="V67" s="255"/>
      <c r="W67" s="255"/>
      <c r="X67" s="255"/>
      <c r="Y67" s="255"/>
      <c r="Z67" s="255"/>
      <c r="AA67" s="256"/>
      <c r="AB67" s="254" t="s">
        <v>253</v>
      </c>
      <c r="AC67" s="255"/>
      <c r="AD67" s="255"/>
      <c r="AE67" s="255"/>
      <c r="AF67" s="255"/>
      <c r="AG67" s="256"/>
    </row>
  </sheetData>
  <sheetProtection sheet="1" objects="1" scenarios="1"/>
  <protectedRanges>
    <protectedRange sqref="F14:AD38" name="Aralık1"/>
  </protectedRanges>
  <mergeCells count="64">
    <mergeCell ref="A32:B32"/>
    <mergeCell ref="A33:B33"/>
    <mergeCell ref="A34:B34"/>
    <mergeCell ref="A24:B24"/>
    <mergeCell ref="J59:P59"/>
    <mergeCell ref="D39:E39"/>
    <mergeCell ref="N54:P54"/>
    <mergeCell ref="N55:P55"/>
    <mergeCell ref="N56:P56"/>
    <mergeCell ref="N57:P57"/>
    <mergeCell ref="N58:P58"/>
    <mergeCell ref="A40:E40"/>
    <mergeCell ref="A41:E41"/>
    <mergeCell ref="A42:E42"/>
    <mergeCell ref="A43:E43"/>
    <mergeCell ref="A44:E44"/>
    <mergeCell ref="A19:B19"/>
    <mergeCell ref="A20:B20"/>
    <mergeCell ref="A21:B21"/>
    <mergeCell ref="A29:B29"/>
    <mergeCell ref="A31:B31"/>
    <mergeCell ref="W7:Y7"/>
    <mergeCell ref="Z7:AA7"/>
    <mergeCell ref="B7:C7"/>
    <mergeCell ref="F7:G7"/>
    <mergeCell ref="H7:J7"/>
    <mergeCell ref="T7:V7"/>
    <mergeCell ref="J53:P53"/>
    <mergeCell ref="A38:B38"/>
    <mergeCell ref="A37:B37"/>
    <mergeCell ref="A36:B36"/>
    <mergeCell ref="A35:B35"/>
    <mergeCell ref="A11:E11"/>
    <mergeCell ref="AE11:AF11"/>
    <mergeCell ref="A12:E12"/>
    <mergeCell ref="A13:B13"/>
    <mergeCell ref="A30:B30"/>
    <mergeCell ref="A14:B14"/>
    <mergeCell ref="A15:B15"/>
    <mergeCell ref="A16:B16"/>
    <mergeCell ref="A17:B17"/>
    <mergeCell ref="A18:B18"/>
    <mergeCell ref="A22:B22"/>
    <mergeCell ref="A23:B23"/>
    <mergeCell ref="A25:B25"/>
    <mergeCell ref="A26:B26"/>
    <mergeCell ref="A27:B27"/>
    <mergeCell ref="A28:B28"/>
    <mergeCell ref="A2:AG2"/>
    <mergeCell ref="B61:S61"/>
    <mergeCell ref="T61:AA61"/>
    <mergeCell ref="AB61:AG61"/>
    <mergeCell ref="B62:S67"/>
    <mergeCell ref="T62:AA62"/>
    <mergeCell ref="T63:AA63"/>
    <mergeCell ref="T64:AA64"/>
    <mergeCell ref="T65:AA65"/>
    <mergeCell ref="AB65:AG65"/>
    <mergeCell ref="T66:AA66"/>
    <mergeCell ref="AB66:AG66"/>
    <mergeCell ref="T67:AA67"/>
    <mergeCell ref="AB67:AG67"/>
    <mergeCell ref="AG11:AG13"/>
    <mergeCell ref="J52:V52"/>
  </mergeCells>
  <dataValidations count="1">
    <dataValidation type="list" allowBlank="1" showInputMessage="1" showErrorMessage="1" sqref="F7">
      <formula1>SINIFLAR</formula1>
    </dataValidation>
  </dataValidations>
  <pageMargins left="0.7" right="0.7" top="0.75" bottom="0.75" header="0.3" footer="0.3"/>
  <pageSetup paperSize="9" scale="60" orientation="landscape" r:id="rId1"/>
  <rowBreaks count="1" manualBreakCount="1">
    <brk id="38" max="32" man="1"/>
  </rowBreaks>
  <ignoredErrors>
    <ignoredError sqref="F12:G12 L12 I12:K12 M12:AD12" unlockedFormula="1"/>
    <ignoredError sqref="F40:AD43 F44:AD44 F52:F55 F58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AH67"/>
  <sheetViews>
    <sheetView tabSelected="1" zoomScale="85" zoomScaleNormal="85" workbookViewId="0">
      <selection activeCell="G41" sqref="G41"/>
    </sheetView>
  </sheetViews>
  <sheetFormatPr defaultRowHeight="15"/>
  <cols>
    <col min="1" max="1" width="1.5703125" style="1" customWidth="1"/>
    <col min="2" max="2" width="2.85546875" style="1" customWidth="1"/>
    <col min="3" max="3" width="5.28515625" style="1" customWidth="1"/>
    <col min="4" max="4" width="25" style="1" customWidth="1"/>
    <col min="5" max="5" width="6.28515625" style="1" customWidth="1"/>
    <col min="6" max="6" width="5.140625" style="1" customWidth="1"/>
    <col min="7" max="7" width="5" style="1" customWidth="1"/>
    <col min="8" max="9" width="4.7109375" style="1" customWidth="1"/>
    <col min="10" max="10" width="6.7109375" style="1" customWidth="1"/>
    <col min="11" max="11" width="5.5703125" style="1" customWidth="1"/>
    <col min="12" max="16" width="4.7109375" style="1" customWidth="1"/>
    <col min="17" max="17" width="5" style="1" customWidth="1"/>
    <col min="18" max="25" width="4.7109375" style="1" customWidth="1"/>
    <col min="26" max="26" width="5.42578125" style="1" customWidth="1"/>
    <col min="27" max="27" width="5.140625" style="1" customWidth="1"/>
    <col min="28" max="30" width="4.7109375" style="1" customWidth="1"/>
    <col min="31" max="32" width="4.5703125" style="1" customWidth="1"/>
    <col min="33" max="33" width="25.42578125" style="1" customWidth="1"/>
    <col min="34" max="16384" width="9.140625" style="1"/>
  </cols>
  <sheetData>
    <row r="2" spans="1:34" ht="24.75" customHeight="1">
      <c r="A2" s="304" t="str">
        <f>GENEL!C14</f>
        <v>Sarıköy Çok Prog. An. Lis. Sınav Analizi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  <c r="Z2" s="305"/>
      <c r="AA2" s="305"/>
      <c r="AB2" s="305"/>
      <c r="AC2" s="305"/>
      <c r="AD2" s="305"/>
      <c r="AE2" s="305"/>
      <c r="AF2" s="305"/>
      <c r="AG2" s="306"/>
    </row>
    <row r="3" spans="1:34" ht="9" customHeight="1"/>
    <row r="4" spans="1:34" ht="9" customHeight="1" thickBot="1"/>
    <row r="5" spans="1:34" ht="6" customHeight="1" thickTop="1" thickBot="1">
      <c r="A5" s="79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1"/>
      <c r="AH5" s="82"/>
    </row>
    <row r="6" spans="1:34" ht="4.5" customHeight="1" thickTop="1">
      <c r="A6" s="59"/>
      <c r="B6" s="79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1"/>
      <c r="AG6" s="83"/>
      <c r="AH6" s="82"/>
    </row>
    <row r="7" spans="1:34" ht="29.25" customHeight="1">
      <c r="A7" s="59"/>
      <c r="B7" s="283" t="s">
        <v>0</v>
      </c>
      <c r="C7" s="282"/>
      <c r="D7" s="132" t="str">
        <f>GENEL!C4</f>
        <v>Biyoloji</v>
      </c>
      <c r="E7" s="84" t="s">
        <v>220</v>
      </c>
      <c r="F7" s="284" t="s">
        <v>46</v>
      </c>
      <c r="G7" s="284"/>
      <c r="H7" s="282" t="s">
        <v>219</v>
      </c>
      <c r="I7" s="282"/>
      <c r="J7" s="282"/>
      <c r="K7" s="133">
        <f>IF(C14="","0",LOOKUP(2,1/(C14:C38&lt;&gt;0),A14:A38))</f>
        <v>20</v>
      </c>
      <c r="L7" s="85"/>
      <c r="M7" s="84" t="s">
        <v>221</v>
      </c>
      <c r="N7" s="84"/>
      <c r="O7" s="84"/>
      <c r="P7" s="84"/>
      <c r="Q7" s="84"/>
      <c r="R7" s="86"/>
      <c r="S7" s="132">
        <f>F52</f>
        <v>11</v>
      </c>
      <c r="T7" s="285" t="s">
        <v>222</v>
      </c>
      <c r="U7" s="285"/>
      <c r="V7" s="285"/>
      <c r="W7" s="280">
        <f>GENEL!C9</f>
        <v>42684</v>
      </c>
      <c r="X7" s="281"/>
      <c r="Y7" s="281"/>
      <c r="Z7" s="282" t="s">
        <v>223</v>
      </c>
      <c r="AA7" s="282"/>
      <c r="AB7" s="134" t="str">
        <f>GENEL!C7</f>
        <v>1.Dönem</v>
      </c>
      <c r="AC7" s="134"/>
      <c r="AD7" s="134" t="str">
        <f>GENEL!C8</f>
        <v>1. Yazılı</v>
      </c>
      <c r="AE7" s="134"/>
      <c r="AF7" s="165"/>
      <c r="AG7" s="166" t="s">
        <v>299</v>
      </c>
      <c r="AH7" s="146">
        <f>VLOOKUP(F7,SINIFLAR!C1:D12,2,FALSE)</f>
        <v>164</v>
      </c>
    </row>
    <row r="8" spans="1:34" ht="15.75" thickBot="1">
      <c r="A8" s="59"/>
      <c r="B8" s="89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1"/>
      <c r="AG8" s="135">
        <f ca="1">GENEL!C13</f>
        <v>42699</v>
      </c>
      <c r="AH8" s="146">
        <f>AH7+1</f>
        <v>165</v>
      </c>
    </row>
    <row r="9" spans="1:34" ht="16.5" thickTop="1" thickBot="1">
      <c r="A9" s="69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1"/>
      <c r="AH9" s="146">
        <f>AH8+1</f>
        <v>166</v>
      </c>
    </row>
    <row r="10" spans="1:34" ht="13.5" customHeight="1" thickTop="1" thickBot="1">
      <c r="AH10" s="146">
        <f>AH9+1</f>
        <v>167</v>
      </c>
    </row>
    <row r="11" spans="1:34" ht="141" customHeight="1" thickTop="1" thickBot="1">
      <c r="A11" s="307" t="s">
        <v>335</v>
      </c>
      <c r="B11" s="308"/>
      <c r="C11" s="308"/>
      <c r="D11" s="308"/>
      <c r="E11" s="309"/>
      <c r="F11" s="33" t="str">
        <f>IF(OR(KAZANIMLAR!B2=""),"",KAZANIMLAR!B2)</f>
        <v>BİLGİSAYAR DONANIMI</v>
      </c>
      <c r="G11" s="34" t="str">
        <f>IF(OR(KAZANIMLAR!B3=""),"",KAZANIMLAR!B3)</f>
        <v>KASA</v>
      </c>
      <c r="H11" s="34" t="str">
        <f>IF(OR(KAZANIMLAR!B4=""),"",KAZANIMLAR!B4)</f>
        <v>MONİTÖR</v>
      </c>
      <c r="I11" s="34" t="str">
        <f>IF(OR(KAZANIMLAR!B5=""),"",KAZANIMLAR!B5)</f>
        <v>FARE KLAVYE</v>
      </c>
      <c r="J11" s="34" t="str">
        <f>IF(OR(KAZANIMLAR!B6=""),"",KAZANIMLAR!B6)</f>
        <v>HARDDİSK</v>
      </c>
      <c r="K11" s="34" t="str">
        <f>IF(OR(KAZANIMLAR!B7=""),"",KAZANIMLAR!B7)</f>
        <v>RAM-ROM</v>
      </c>
      <c r="L11" s="34" t="str">
        <f>IF(OR(KAZANIMLAR!B8=""),"",KAZANIMLAR!B8)</f>
        <v>DVD-CD</v>
      </c>
      <c r="M11" s="34" t="str">
        <f>IF(OR(KAZANIMLAR!B9=""),"",KAZANIMLAR!B9)</f>
        <v>YAZILIM</v>
      </c>
      <c r="N11" s="34" t="str">
        <f>IF(OR(KAZANIMLAR!B10=""),"",KAZANIMLAR!B10)</f>
        <v>DONANIM</v>
      </c>
      <c r="O11" s="34" t="str">
        <f>IF(OR(KAZANIMLAR!B11=""),"",KAZANIMLAR!B11)</f>
        <v>HARİCİ CİHAZLAR</v>
      </c>
      <c r="P11" s="35" t="str">
        <f>IF(OR(KAZANIMLAR!B12=""),"",KAZANIMLAR!B12)</f>
        <v>DENEME</v>
      </c>
      <c r="Q11" s="35" t="str">
        <f>IF(OR(KAZANIMLAR!B13=""),"",KAZANIMLAR!B13)</f>
        <v/>
      </c>
      <c r="R11" s="35" t="str">
        <f>IF(OR(KAZANIMLAR!B14=""),"",KAZANIMLAR!B14)</f>
        <v/>
      </c>
      <c r="S11" s="35" t="str">
        <f>IF(OR(KAZANIMLAR!B15=""),"",KAZANIMLAR!B15)</f>
        <v/>
      </c>
      <c r="T11" s="35" t="str">
        <f>IF(OR(KAZANIMLAR!B16=""),"",KAZANIMLAR!B16)</f>
        <v/>
      </c>
      <c r="U11" s="35" t="str">
        <f>IF(OR(KAZANIMLAR!B17=""),"",KAZANIMLAR!B17)</f>
        <v/>
      </c>
      <c r="V11" s="35" t="str">
        <f>IF(OR(KAZANIMLAR!B18=""),"",KAZANIMLAR!B18)</f>
        <v/>
      </c>
      <c r="W11" s="35" t="str">
        <f>IF(OR(KAZANIMLAR!B19=""),"",KAZANIMLAR!B19)</f>
        <v/>
      </c>
      <c r="X11" s="35" t="str">
        <f>IF(OR(KAZANIMLAR!B20=""),"",KAZANIMLAR!B20)</f>
        <v/>
      </c>
      <c r="Y11" s="35" t="str">
        <f>IF(OR(KAZANIMLAR!B21=""),"",KAZANIMLAR!B21)</f>
        <v/>
      </c>
      <c r="Z11" s="35" t="str">
        <f>IF(OR(KAZANIMLAR!B22=""),"",KAZANIMLAR!B22)</f>
        <v/>
      </c>
      <c r="AA11" s="35" t="str">
        <f>IF(OR(KAZANIMLAR!B23=""),"",KAZANIMLAR!B23)</f>
        <v/>
      </c>
      <c r="AB11" s="35" t="str">
        <f>IF(OR(KAZANIMLAR!B24=""),"",KAZANIMLAR!B24)</f>
        <v/>
      </c>
      <c r="AC11" s="35" t="str">
        <f>IF(OR(KAZANIMLAR!B25=""),"",KAZANIMLAR!B25)</f>
        <v/>
      </c>
      <c r="AD11" s="36" t="str">
        <f>IF(OR(KAZANIMLAR!B26=""),"",KAZANIMLAR!B26)</f>
        <v/>
      </c>
      <c r="AE11" s="265" t="s">
        <v>187</v>
      </c>
      <c r="AF11" s="266"/>
      <c r="AG11" s="257" t="s">
        <v>233</v>
      </c>
      <c r="AH11" s="146">
        <f>AH10+1</f>
        <v>168</v>
      </c>
    </row>
    <row r="12" spans="1:34" ht="19.5" customHeight="1" thickTop="1" thickBot="1">
      <c r="A12" s="267" t="s">
        <v>218</v>
      </c>
      <c r="B12" s="268"/>
      <c r="C12" s="268"/>
      <c r="D12" s="268"/>
      <c r="E12" s="269"/>
      <c r="F12" s="38">
        <f>IF(OR(KAZANIMLAR!C2=""),"",KAZANIMLAR!C2)</f>
        <v>10</v>
      </c>
      <c r="G12" s="39">
        <f>IF(OR(KAZANIMLAR!C3=""),"",KAZANIMLAR!C3)</f>
        <v>10</v>
      </c>
      <c r="H12" s="37">
        <f>IF(OR(KAZANIMLAR!C4=""),"",KAZANIMLAR!C4)</f>
        <v>10</v>
      </c>
      <c r="I12" s="37">
        <f>IF(OR(KAZANIMLAR!C5=""),"",KAZANIMLAR!C5)</f>
        <v>10</v>
      </c>
      <c r="J12" s="37">
        <f>IF(OR(KAZANIMLAR!C6=""),"",KAZANIMLAR!C6)</f>
        <v>10</v>
      </c>
      <c r="K12" s="37">
        <f>IF(OR(KAZANIMLAR!C7=""),"",KAZANIMLAR!C7)</f>
        <v>10</v>
      </c>
      <c r="L12" s="37">
        <f>IF(OR(KAZANIMLAR!C8=""),"",KAZANIMLAR!C8)</f>
        <v>10</v>
      </c>
      <c r="M12" s="37">
        <f>IF(OR(KAZANIMLAR!C9=""),"",KAZANIMLAR!C9)</f>
        <v>10</v>
      </c>
      <c r="N12" s="37">
        <f>IF(OR(KAZANIMLAR!C10=""),"",KAZANIMLAR!C10)</f>
        <v>10</v>
      </c>
      <c r="O12" s="37">
        <f>IF(OR(KAZANIMLAR!C11=""),"",KAZANIMLAR!C11)</f>
        <v>10</v>
      </c>
      <c r="P12" s="37" t="str">
        <f>IF(OR(KAZANIMLAR!C12=""),"",KAZANIMLAR!C12)</f>
        <v/>
      </c>
      <c r="Q12" s="37" t="str">
        <f>IF(OR(KAZANIMLAR!C13=""),"",KAZANIMLAR!C13)</f>
        <v/>
      </c>
      <c r="R12" s="37" t="str">
        <f>IF(OR(KAZANIMLAR!C14=""),"",KAZANIMLAR!C14)</f>
        <v/>
      </c>
      <c r="S12" s="37" t="str">
        <f>IF(OR(KAZANIMLAR!C15=""),"",KAZANIMLAR!C15)</f>
        <v/>
      </c>
      <c r="T12" s="37" t="str">
        <f>IF(OR(KAZANIMLAR!C16=""),"",KAZANIMLAR!C16)</f>
        <v/>
      </c>
      <c r="U12" s="37" t="str">
        <f>IF(OR(KAZANIMLAR!C17=""),"",KAZANIMLAR!C17)</f>
        <v/>
      </c>
      <c r="V12" s="37" t="str">
        <f>IF(OR(KAZANIMLAR!C18=""),"",KAZANIMLAR!C18)</f>
        <v/>
      </c>
      <c r="W12" s="37" t="str">
        <f>IF(OR(KAZANIMLAR!C19=""),"",KAZANIMLAR!C19)</f>
        <v/>
      </c>
      <c r="X12" s="37" t="str">
        <f>IF(OR(KAZANIMLAR!C20=""),"",KAZANIMLAR!C20)</f>
        <v/>
      </c>
      <c r="Y12" s="37" t="str">
        <f>IF(OR(KAZANIMLAR!C21=""),"",KAZANIMLAR!C21)</f>
        <v/>
      </c>
      <c r="Z12" s="37" t="str">
        <f>IF(OR(KAZANIMLAR!C22=""),"",KAZANIMLAR!C22)</f>
        <v/>
      </c>
      <c r="AA12" s="37" t="str">
        <f>IF(OR(KAZANIMLAR!C23=""),"",KAZANIMLAR!C23)</f>
        <v/>
      </c>
      <c r="AB12" s="37" t="str">
        <f>IF(OR(KAZANIMLAR!C24=""),"",KAZANIMLAR!C24)</f>
        <v/>
      </c>
      <c r="AC12" s="37" t="str">
        <f>IF(OR(KAZANIMLAR!C25=""),"",KAZANIMLAR!C25)</f>
        <v/>
      </c>
      <c r="AD12" s="40" t="str">
        <f>IF(OR(KAZANIMLAR!C26=""),"",KAZANIMLAR!C26)</f>
        <v/>
      </c>
      <c r="AE12" s="150">
        <f>SUM(F12:AD12)</f>
        <v>100</v>
      </c>
      <c r="AF12" s="151">
        <f>ROUND(AE12,0)</f>
        <v>100</v>
      </c>
      <c r="AG12" s="258"/>
      <c r="AH12" s="146">
        <f>AH11+1</f>
        <v>169</v>
      </c>
    </row>
    <row r="13" spans="1:34" ht="40.5" thickTop="1" thickBot="1">
      <c r="A13" s="270" t="s">
        <v>188</v>
      </c>
      <c r="B13" s="271"/>
      <c r="C13" s="96" t="s">
        <v>189</v>
      </c>
      <c r="D13" s="97" t="s">
        <v>190</v>
      </c>
      <c r="E13" s="98" t="s">
        <v>39</v>
      </c>
      <c r="F13" s="99" t="s">
        <v>191</v>
      </c>
      <c r="G13" s="99" t="s">
        <v>192</v>
      </c>
      <c r="H13" s="99" t="s">
        <v>193</v>
      </c>
      <c r="I13" s="99" t="s">
        <v>194</v>
      </c>
      <c r="J13" s="99" t="s">
        <v>195</v>
      </c>
      <c r="K13" s="99" t="s">
        <v>196</v>
      </c>
      <c r="L13" s="99" t="s">
        <v>197</v>
      </c>
      <c r="M13" s="99" t="s">
        <v>198</v>
      </c>
      <c r="N13" s="99" t="s">
        <v>199</v>
      </c>
      <c r="O13" s="99" t="s">
        <v>200</v>
      </c>
      <c r="P13" s="99" t="s">
        <v>201</v>
      </c>
      <c r="Q13" s="99" t="s">
        <v>202</v>
      </c>
      <c r="R13" s="99" t="s">
        <v>203</v>
      </c>
      <c r="S13" s="99" t="s">
        <v>204</v>
      </c>
      <c r="T13" s="99" t="s">
        <v>205</v>
      </c>
      <c r="U13" s="99" t="s">
        <v>206</v>
      </c>
      <c r="V13" s="99" t="s">
        <v>207</v>
      </c>
      <c r="W13" s="99" t="s">
        <v>208</v>
      </c>
      <c r="X13" s="99" t="s">
        <v>209</v>
      </c>
      <c r="Y13" s="99" t="s">
        <v>210</v>
      </c>
      <c r="Z13" s="99" t="s">
        <v>211</v>
      </c>
      <c r="AA13" s="99" t="s">
        <v>212</v>
      </c>
      <c r="AB13" s="99" t="s">
        <v>213</v>
      </c>
      <c r="AC13" s="99" t="s">
        <v>214</v>
      </c>
      <c r="AD13" s="100" t="s">
        <v>215</v>
      </c>
      <c r="AE13" s="101" t="s">
        <v>216</v>
      </c>
      <c r="AF13" s="102" t="s">
        <v>217</v>
      </c>
      <c r="AG13" s="258"/>
      <c r="AH13" s="146">
        <f t="shared" ref="AH13:AH27" si="0">AH12+1</f>
        <v>170</v>
      </c>
    </row>
    <row r="14" spans="1:34" ht="19.5" customHeight="1" thickTop="1">
      <c r="A14" s="272">
        <v>1</v>
      </c>
      <c r="B14" s="273"/>
      <c r="C14" s="27">
        <f>IF(AH7&lt;&gt;"",VLOOKUP(AH7,SINIFLAR!A15:D338,3),"")</f>
        <v>300</v>
      </c>
      <c r="D14" s="28" t="str">
        <f>IF(AH7&lt;&gt;"",VLOOKUP(AH7,SINIFLAR!A15:D338,4),"")</f>
        <v>ÖMER FARUK FIRTINA</v>
      </c>
      <c r="E14" s="141" t="str">
        <f>IF(AH7&lt;&gt;"",VLOOKUP(AH7,SINIFLAR!A15:D338,2),"")</f>
        <v>11A</v>
      </c>
      <c r="F14" s="41">
        <v>10</v>
      </c>
      <c r="G14" s="41">
        <v>10</v>
      </c>
      <c r="H14" s="41">
        <v>5</v>
      </c>
      <c r="I14" s="41">
        <v>5</v>
      </c>
      <c r="J14" s="41">
        <v>5</v>
      </c>
      <c r="K14" s="41">
        <v>5</v>
      </c>
      <c r="L14" s="41">
        <v>5</v>
      </c>
      <c r="M14" s="41">
        <v>5</v>
      </c>
      <c r="N14" s="41">
        <v>5</v>
      </c>
      <c r="O14" s="41">
        <v>5</v>
      </c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2"/>
      <c r="AE14" s="143">
        <f>IF(OR(C14="",F14=""),"",SUM(F14:AD14))</f>
        <v>60</v>
      </c>
      <c r="AF14" s="144">
        <f>IF(OR(C14="",F14=""),"",ROUND(AE14,0))</f>
        <v>60</v>
      </c>
      <c r="AG14" s="145" t="str">
        <f>IF(AF14="","",IF(AF14&gt;=50,"BAŞARILI","BAŞARISIZ"))</f>
        <v>BAŞARILI</v>
      </c>
      <c r="AH14" s="146">
        <f t="shared" si="0"/>
        <v>171</v>
      </c>
    </row>
    <row r="15" spans="1:34" s="103" customFormat="1" ht="19.5" customHeight="1" thickBot="1">
      <c r="A15" s="274">
        <v>2</v>
      </c>
      <c r="B15" s="275"/>
      <c r="C15" s="29">
        <f>IF(AH8&lt;&gt;"",VLOOKUP(AH8,SINIFLAR!A16:D339,3),"")</f>
        <v>301</v>
      </c>
      <c r="D15" s="30" t="str">
        <f>IF(AH8&lt;&gt;"",VLOOKUP(AH8,SINIFLAR!A16:D339,4),"")</f>
        <v>TANER ERGEN</v>
      </c>
      <c r="E15" s="141" t="str">
        <f>IF(AH8&lt;&gt;"",VLOOKUP(AH8,SINIFLAR!A16:D339,2),"")</f>
        <v>11A</v>
      </c>
      <c r="F15" s="41">
        <v>10</v>
      </c>
      <c r="G15" s="41">
        <v>10</v>
      </c>
      <c r="H15" s="41">
        <v>6</v>
      </c>
      <c r="I15" s="41">
        <v>6</v>
      </c>
      <c r="J15" s="41">
        <v>6</v>
      </c>
      <c r="K15" s="41">
        <v>6</v>
      </c>
      <c r="L15" s="41">
        <v>6</v>
      </c>
      <c r="M15" s="41">
        <v>6</v>
      </c>
      <c r="N15" s="41">
        <v>6</v>
      </c>
      <c r="O15" s="41">
        <v>6</v>
      </c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2"/>
      <c r="AE15" s="143">
        <f t="shared" ref="AE15:AE38" si="1">IF(OR(C15="",F15=""),"",SUM(F15:AD15))</f>
        <v>68</v>
      </c>
      <c r="AF15" s="144">
        <f t="shared" ref="AF15:AF38" si="2">IF(OR(C15="",F15=""),"",ROUND(AE15,0))</f>
        <v>68</v>
      </c>
      <c r="AG15" s="147" t="str">
        <f t="shared" ref="AG15:AG37" si="3">IF(AF15="","",IF(AF15&gt;=45,"BAŞARILI","BAŞARISIZ"))</f>
        <v>BAŞARILI</v>
      </c>
      <c r="AH15" s="146">
        <f t="shared" si="0"/>
        <v>172</v>
      </c>
    </row>
    <row r="16" spans="1:34" ht="19.5" customHeight="1" thickTop="1">
      <c r="A16" s="272">
        <v>3</v>
      </c>
      <c r="B16" s="273"/>
      <c r="C16" s="27">
        <f>IF(AH9&lt;&gt;"",VLOOKUP(AH9,SINIFLAR!A17:D340,3),"")</f>
        <v>303</v>
      </c>
      <c r="D16" s="28" t="str">
        <f>IF(AH9&lt;&gt;"",VLOOKUP(AH9,SINIFLAR!A17:D340,4),"")</f>
        <v>HÜMEYRA KOCABIYIK</v>
      </c>
      <c r="E16" s="141" t="str">
        <f>IF(AH9&lt;&gt;"",VLOOKUP(AH9,SINIFLAR!A17:D340,2),"")</f>
        <v>11A</v>
      </c>
      <c r="F16" s="41">
        <v>10</v>
      </c>
      <c r="G16" s="41">
        <v>7</v>
      </c>
      <c r="H16" s="41">
        <v>7</v>
      </c>
      <c r="I16" s="41">
        <v>7</v>
      </c>
      <c r="J16" s="41">
        <v>7</v>
      </c>
      <c r="K16" s="41">
        <v>7</v>
      </c>
      <c r="L16" s="41">
        <v>7</v>
      </c>
      <c r="M16" s="41">
        <v>7</v>
      </c>
      <c r="N16" s="41">
        <v>7</v>
      </c>
      <c r="O16" s="41">
        <v>7</v>
      </c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2"/>
      <c r="AE16" s="143">
        <f t="shared" si="1"/>
        <v>73</v>
      </c>
      <c r="AF16" s="144">
        <f t="shared" si="2"/>
        <v>73</v>
      </c>
      <c r="AG16" s="145" t="str">
        <f t="shared" ref="AG16" si="4">IF(AF16="","",IF(AF16&gt;=50,"BAŞARILI","BAŞARISIZ"))</f>
        <v>BAŞARILI</v>
      </c>
      <c r="AH16" s="146">
        <f t="shared" si="0"/>
        <v>173</v>
      </c>
    </row>
    <row r="17" spans="1:34" s="103" customFormat="1" ht="19.5" customHeight="1" thickBot="1">
      <c r="A17" s="274">
        <v>4</v>
      </c>
      <c r="B17" s="275"/>
      <c r="C17" s="29">
        <f>IF(AH10&lt;&gt;"",VLOOKUP(AH10,SINIFLAR!A18:D341,3),"")</f>
        <v>304</v>
      </c>
      <c r="D17" s="30" t="str">
        <f>IF(AH10&lt;&gt;"",VLOOKUP(AH10,SINIFLAR!A18:D341,4),"")</f>
        <v>AYŞEGÜL BAŞARAN</v>
      </c>
      <c r="E17" s="141" t="str">
        <f>IF(AH10&lt;&gt;"",VLOOKUP(AH10,SINIFLAR!A18:D341,2),"")</f>
        <v>11A</v>
      </c>
      <c r="F17" s="41">
        <v>10</v>
      </c>
      <c r="G17" s="41">
        <v>3</v>
      </c>
      <c r="H17" s="41">
        <v>3</v>
      </c>
      <c r="I17" s="41">
        <v>3</v>
      </c>
      <c r="J17" s="41">
        <v>3</v>
      </c>
      <c r="K17" s="41">
        <v>3</v>
      </c>
      <c r="L17" s="41">
        <v>3</v>
      </c>
      <c r="M17" s="41">
        <v>3</v>
      </c>
      <c r="N17" s="41">
        <v>3</v>
      </c>
      <c r="O17" s="41">
        <v>3</v>
      </c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2"/>
      <c r="AE17" s="143">
        <f t="shared" si="1"/>
        <v>37</v>
      </c>
      <c r="AF17" s="144">
        <f t="shared" si="2"/>
        <v>37</v>
      </c>
      <c r="AG17" s="147" t="str">
        <f t="shared" si="3"/>
        <v>BAŞARISIZ</v>
      </c>
      <c r="AH17" s="146">
        <f t="shared" si="0"/>
        <v>174</v>
      </c>
    </row>
    <row r="18" spans="1:34" ht="19.5" customHeight="1" thickTop="1">
      <c r="A18" s="272">
        <v>5</v>
      </c>
      <c r="B18" s="273"/>
      <c r="C18" s="27">
        <f>IF(AH11&lt;&gt;"",VLOOKUP(AH11,SINIFLAR!A19:D342,3),"")</f>
        <v>305</v>
      </c>
      <c r="D18" s="28" t="str">
        <f>IF(AH11&lt;&gt;"",VLOOKUP(AH11,SINIFLAR!A19:D342,4),"")</f>
        <v>RÜMEYSA KOCABIYIK</v>
      </c>
      <c r="E18" s="141" t="str">
        <f>IF(AH11&lt;&gt;"",VLOOKUP(AH11,SINIFLAR!A19:D342,2),"")</f>
        <v>11A</v>
      </c>
      <c r="F18" s="41">
        <v>10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2"/>
      <c r="AE18" s="143">
        <f t="shared" si="1"/>
        <v>10</v>
      </c>
      <c r="AF18" s="144">
        <f t="shared" si="2"/>
        <v>10</v>
      </c>
      <c r="AG18" s="145" t="str">
        <f t="shared" ref="AG18" si="5">IF(AF18="","",IF(AF18&gt;=50,"BAŞARILI","BAŞARISIZ"))</f>
        <v>BAŞARISIZ</v>
      </c>
      <c r="AH18" s="146">
        <f t="shared" si="0"/>
        <v>175</v>
      </c>
    </row>
    <row r="19" spans="1:34" s="103" customFormat="1" ht="19.5" customHeight="1" thickBot="1">
      <c r="A19" s="274">
        <v>6</v>
      </c>
      <c r="B19" s="275"/>
      <c r="C19" s="29">
        <f>IF(AH12&lt;&gt;"",VLOOKUP(AH12,SINIFLAR!A20:D343,3),"")</f>
        <v>309</v>
      </c>
      <c r="D19" s="30" t="str">
        <f>IF(AH12&lt;&gt;"",VLOOKUP(AH12,SINIFLAR!A20:D343,4),"")</f>
        <v>SELİN KARACA ŞENSOY</v>
      </c>
      <c r="E19" s="141" t="str">
        <f>IF(AH12&lt;&gt;"",VLOOKUP(AH12,SINIFLAR!A20:D343,2),"")</f>
        <v>11A</v>
      </c>
      <c r="F19" s="41">
        <v>10</v>
      </c>
      <c r="G19" s="41">
        <v>5</v>
      </c>
      <c r="H19" s="41">
        <v>5</v>
      </c>
      <c r="I19" s="41">
        <v>5</v>
      </c>
      <c r="J19" s="41">
        <v>5</v>
      </c>
      <c r="K19" s="41">
        <v>5</v>
      </c>
      <c r="L19" s="41">
        <v>5</v>
      </c>
      <c r="M19" s="41">
        <v>5</v>
      </c>
      <c r="N19" s="41">
        <v>5</v>
      </c>
      <c r="O19" s="41">
        <v>5</v>
      </c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2"/>
      <c r="AE19" s="143">
        <f t="shared" si="1"/>
        <v>55</v>
      </c>
      <c r="AF19" s="144">
        <f t="shared" si="2"/>
        <v>55</v>
      </c>
      <c r="AG19" s="147" t="str">
        <f t="shared" si="3"/>
        <v>BAŞARILI</v>
      </c>
      <c r="AH19" s="146">
        <f t="shared" si="0"/>
        <v>176</v>
      </c>
    </row>
    <row r="20" spans="1:34" ht="19.5" customHeight="1" thickTop="1">
      <c r="A20" s="272">
        <v>7</v>
      </c>
      <c r="B20" s="273"/>
      <c r="C20" s="27">
        <f>IF(AH13&lt;&gt;"",VLOOKUP(AH13,SINIFLAR!A21:D344,3),"")</f>
        <v>312</v>
      </c>
      <c r="D20" s="28" t="str">
        <f>IF(AH13&lt;&gt;"",VLOOKUP(AH13,SINIFLAR!A21:D344,4),"")</f>
        <v>KAAN CENK DİNÇER</v>
      </c>
      <c r="E20" s="141" t="str">
        <f>IF(AH13&lt;&gt;"",VLOOKUP(AH13,SINIFLAR!A21:D344,2),"")</f>
        <v>11A</v>
      </c>
      <c r="F20" s="41">
        <v>5</v>
      </c>
      <c r="G20" s="41">
        <v>6</v>
      </c>
      <c r="H20" s="41">
        <v>8</v>
      </c>
      <c r="I20" s="41">
        <v>6</v>
      </c>
      <c r="J20" s="41">
        <v>6</v>
      </c>
      <c r="K20" s="41">
        <v>8</v>
      </c>
      <c r="L20" s="41">
        <v>6</v>
      </c>
      <c r="M20" s="41">
        <v>6</v>
      </c>
      <c r="N20" s="41">
        <v>6</v>
      </c>
      <c r="O20" s="41">
        <v>6</v>
      </c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2"/>
      <c r="AE20" s="143">
        <f t="shared" si="1"/>
        <v>63</v>
      </c>
      <c r="AF20" s="144">
        <f t="shared" si="2"/>
        <v>63</v>
      </c>
      <c r="AG20" s="145" t="str">
        <f t="shared" ref="AG20" si="6">IF(AF20="","",IF(AF20&gt;=50,"BAŞARILI","BAŞARISIZ"))</f>
        <v>BAŞARILI</v>
      </c>
      <c r="AH20" s="146">
        <f t="shared" si="0"/>
        <v>177</v>
      </c>
    </row>
    <row r="21" spans="1:34" s="103" customFormat="1" ht="19.5" customHeight="1" thickBot="1">
      <c r="A21" s="274">
        <v>8</v>
      </c>
      <c r="B21" s="275"/>
      <c r="C21" s="29">
        <f>IF(AH14&lt;&gt;"",VLOOKUP(AH14,SINIFLAR!A22:D345,3),"")</f>
        <v>313</v>
      </c>
      <c r="D21" s="30" t="str">
        <f>IF(AH14&lt;&gt;"",VLOOKUP(AH14,SINIFLAR!A22:D345,4),"")</f>
        <v>FAHRİ GÜREL</v>
      </c>
      <c r="E21" s="141" t="str">
        <f>IF(AH14&lt;&gt;"",VLOOKUP(AH14,SINIFLAR!A22:D345,2),"")</f>
        <v>11A</v>
      </c>
      <c r="F21" s="41">
        <v>10</v>
      </c>
      <c r="G21" s="41">
        <v>7</v>
      </c>
      <c r="H21" s="41">
        <v>7</v>
      </c>
      <c r="I21" s="41">
        <v>7</v>
      </c>
      <c r="J21" s="41">
        <v>7</v>
      </c>
      <c r="K21" s="41">
        <v>7</v>
      </c>
      <c r="L21" s="41">
        <v>7</v>
      </c>
      <c r="M21" s="41">
        <v>7</v>
      </c>
      <c r="N21" s="41">
        <v>4</v>
      </c>
      <c r="O21" s="41">
        <v>7</v>
      </c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2"/>
      <c r="AE21" s="143">
        <f t="shared" si="1"/>
        <v>70</v>
      </c>
      <c r="AF21" s="144">
        <f t="shared" si="2"/>
        <v>70</v>
      </c>
      <c r="AG21" s="147" t="str">
        <f t="shared" si="3"/>
        <v>BAŞARILI</v>
      </c>
      <c r="AH21" s="146">
        <f t="shared" si="0"/>
        <v>178</v>
      </c>
    </row>
    <row r="22" spans="1:34" ht="19.5" customHeight="1" thickTop="1">
      <c r="A22" s="272">
        <v>9</v>
      </c>
      <c r="B22" s="273"/>
      <c r="C22" s="27">
        <f>IF(AH15&lt;&gt;"",VLOOKUP(AH15,SINIFLAR!A23:D346,3),"")</f>
        <v>326</v>
      </c>
      <c r="D22" s="28" t="str">
        <f>IF(AH15&lt;&gt;"",VLOOKUP(AH15,SINIFLAR!A23:D346,4),"")</f>
        <v>BUSE ÖNCÜ</v>
      </c>
      <c r="E22" s="141" t="str">
        <f>IF(AH15&lt;&gt;"",VLOOKUP(AH15,SINIFLAR!A23:D346,2),"")</f>
        <v>11A</v>
      </c>
      <c r="F22" s="41">
        <v>5</v>
      </c>
      <c r="G22" s="41">
        <v>3</v>
      </c>
      <c r="H22" s="41">
        <v>10</v>
      </c>
      <c r="I22" s="41">
        <v>3</v>
      </c>
      <c r="J22" s="41">
        <v>3</v>
      </c>
      <c r="K22" s="41">
        <v>3</v>
      </c>
      <c r="L22" s="41">
        <v>4</v>
      </c>
      <c r="M22" s="41">
        <v>8</v>
      </c>
      <c r="N22" s="41">
        <v>3</v>
      </c>
      <c r="O22" s="41">
        <v>3</v>
      </c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2"/>
      <c r="AE22" s="143">
        <f t="shared" si="1"/>
        <v>45</v>
      </c>
      <c r="AF22" s="144">
        <f t="shared" si="2"/>
        <v>45</v>
      </c>
      <c r="AG22" s="145" t="str">
        <f t="shared" ref="AG22" si="7">IF(AF22="","",IF(AF22&gt;=50,"BAŞARILI","BAŞARISIZ"))</f>
        <v>BAŞARISIZ</v>
      </c>
      <c r="AH22" s="146">
        <f t="shared" si="0"/>
        <v>179</v>
      </c>
    </row>
    <row r="23" spans="1:34" s="103" customFormat="1" ht="19.5" customHeight="1" thickBot="1">
      <c r="A23" s="274">
        <v>10</v>
      </c>
      <c r="B23" s="275"/>
      <c r="C23" s="29">
        <f>IF(AH16&lt;&gt;"",VLOOKUP(AH16,SINIFLAR!A24:D347,3),"")</f>
        <v>328</v>
      </c>
      <c r="D23" s="30" t="str">
        <f>IF(AH16&lt;&gt;"",VLOOKUP(AH16,SINIFLAR!A24:D347,4),"")</f>
        <v>GÜLŞAH ÖKSÜZ</v>
      </c>
      <c r="E23" s="141" t="str">
        <f>IF(AH16&lt;&gt;"",VLOOKUP(AH16,SINIFLAR!A24:D347,2),"")</f>
        <v>11A</v>
      </c>
      <c r="F23" s="41">
        <v>5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2"/>
      <c r="AE23" s="143">
        <f t="shared" si="1"/>
        <v>5</v>
      </c>
      <c r="AF23" s="144">
        <f t="shared" si="2"/>
        <v>5</v>
      </c>
      <c r="AG23" s="147" t="str">
        <f t="shared" si="3"/>
        <v>BAŞARISIZ</v>
      </c>
      <c r="AH23" s="146">
        <f t="shared" si="0"/>
        <v>180</v>
      </c>
    </row>
    <row r="24" spans="1:34" ht="19.5" customHeight="1" thickTop="1">
      <c r="A24" s="272">
        <v>11</v>
      </c>
      <c r="B24" s="273"/>
      <c r="C24" s="27">
        <f>IF(AH17&lt;&gt;"",VLOOKUP(AH17,SINIFLAR!A25:D348,3),"")</f>
        <v>329</v>
      </c>
      <c r="D24" s="28" t="str">
        <f>IF(AH17&lt;&gt;"",VLOOKUP(AH17,SINIFLAR!A25:D348,4),"")</f>
        <v>MELİH ÜSTÜN</v>
      </c>
      <c r="E24" s="141" t="str">
        <f>IF(AH17&lt;&gt;"",VLOOKUP(AH17,SINIFLAR!A25:D348,2),"")</f>
        <v>11A</v>
      </c>
      <c r="F24" s="41">
        <v>5</v>
      </c>
      <c r="G24" s="41">
        <v>10</v>
      </c>
      <c r="H24" s="41">
        <v>10</v>
      </c>
      <c r="I24" s="41">
        <v>10</v>
      </c>
      <c r="J24" s="41">
        <v>10</v>
      </c>
      <c r="K24" s="41">
        <v>10</v>
      </c>
      <c r="L24" s="41">
        <v>10</v>
      </c>
      <c r="M24" s="41">
        <v>10</v>
      </c>
      <c r="N24" s="41">
        <v>5</v>
      </c>
      <c r="O24" s="41">
        <v>10</v>
      </c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2"/>
      <c r="AE24" s="143">
        <f t="shared" si="1"/>
        <v>90</v>
      </c>
      <c r="AF24" s="144">
        <f t="shared" si="2"/>
        <v>90</v>
      </c>
      <c r="AG24" s="145" t="str">
        <f t="shared" ref="AG24" si="8">IF(AF24="","",IF(AF24&gt;=50,"BAŞARILI","BAŞARISIZ"))</f>
        <v>BAŞARILI</v>
      </c>
      <c r="AH24" s="146">
        <f t="shared" si="0"/>
        <v>181</v>
      </c>
    </row>
    <row r="25" spans="1:34" s="103" customFormat="1" ht="19.5" customHeight="1" thickBot="1">
      <c r="A25" s="274">
        <v>12</v>
      </c>
      <c r="B25" s="275"/>
      <c r="C25" s="29">
        <f>IF(AH18&lt;&gt;"",VLOOKUP(AH18,SINIFLAR!A26:D349,3),"")</f>
        <v>330</v>
      </c>
      <c r="D25" s="30" t="str">
        <f>IF(AH18&lt;&gt;"",VLOOKUP(AH18,SINIFLAR!A26:D349,4),"")</f>
        <v>EGEMEN KARAKAŞ</v>
      </c>
      <c r="E25" s="141" t="str">
        <f>IF(AH18&lt;&gt;"",VLOOKUP(AH18,SINIFLAR!A26:D349,2),"")</f>
        <v>11A</v>
      </c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2"/>
      <c r="AE25" s="143" t="str">
        <f t="shared" si="1"/>
        <v/>
      </c>
      <c r="AF25" s="144" t="str">
        <f t="shared" si="2"/>
        <v/>
      </c>
      <c r="AG25" s="147" t="str">
        <f t="shared" si="3"/>
        <v/>
      </c>
      <c r="AH25" s="146">
        <f t="shared" si="0"/>
        <v>182</v>
      </c>
    </row>
    <row r="26" spans="1:34" ht="19.5" customHeight="1" thickTop="1">
      <c r="A26" s="272">
        <v>13</v>
      </c>
      <c r="B26" s="273"/>
      <c r="C26" s="27">
        <f>IF(AH19&lt;&gt;"",VLOOKUP(AH19,SINIFLAR!A27:D350,3),"")</f>
        <v>346</v>
      </c>
      <c r="D26" s="28" t="str">
        <f>IF(AH19&lt;&gt;"",VLOOKUP(AH19,SINIFLAR!A27:D350,4),"")</f>
        <v>ŞEYDA SARIOĞLU</v>
      </c>
      <c r="E26" s="141" t="str">
        <f>IF(AH19&lt;&gt;"",VLOOKUP(AH19,SINIFLAR!A27:D350,2),"")</f>
        <v>11A</v>
      </c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2"/>
      <c r="AE26" s="143" t="str">
        <f t="shared" si="1"/>
        <v/>
      </c>
      <c r="AF26" s="144" t="str">
        <f t="shared" si="2"/>
        <v/>
      </c>
      <c r="AG26" s="145" t="str">
        <f t="shared" ref="AG26" si="9">IF(AF26="","",IF(AF26&gt;=50,"BAŞARILI","BAŞARISIZ"))</f>
        <v/>
      </c>
      <c r="AH26" s="146">
        <f t="shared" si="0"/>
        <v>183</v>
      </c>
    </row>
    <row r="27" spans="1:34" s="103" customFormat="1" ht="19.5" customHeight="1" thickBot="1">
      <c r="A27" s="274">
        <v>14</v>
      </c>
      <c r="B27" s="275"/>
      <c r="C27" s="29">
        <f>IF(AH20&lt;&gt;"",VLOOKUP(AH20,SINIFLAR!A28:D351,3),"")</f>
        <v>355</v>
      </c>
      <c r="D27" s="30" t="str">
        <f>IF(AH20&lt;&gt;"",VLOOKUP(AH20,SINIFLAR!A28:D351,4),"")</f>
        <v>MERVE ALTINÖZ</v>
      </c>
      <c r="E27" s="141" t="str">
        <f>IF(AH20&lt;&gt;"",VLOOKUP(AH20,SINIFLAR!A28:D351,2),"")</f>
        <v>11A</v>
      </c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2"/>
      <c r="AE27" s="143" t="str">
        <f t="shared" si="1"/>
        <v/>
      </c>
      <c r="AF27" s="144" t="str">
        <f t="shared" si="2"/>
        <v/>
      </c>
      <c r="AG27" s="147" t="str">
        <f t="shared" si="3"/>
        <v/>
      </c>
      <c r="AH27" s="146">
        <f t="shared" si="0"/>
        <v>184</v>
      </c>
    </row>
    <row r="28" spans="1:34" ht="19.5" customHeight="1" thickTop="1">
      <c r="A28" s="272">
        <v>15</v>
      </c>
      <c r="B28" s="273"/>
      <c r="C28" s="27">
        <f>IF(AH21&lt;&gt;"",VLOOKUP(AH21,SINIFLAR!A29:D352,3),"")</f>
        <v>356</v>
      </c>
      <c r="D28" s="28" t="str">
        <f>IF(AH21&lt;&gt;"",VLOOKUP(AH21,SINIFLAR!A29:D352,4),"")</f>
        <v>HİLAL TURAN</v>
      </c>
      <c r="E28" s="141" t="str">
        <f>IF(AH21&lt;&gt;"",VLOOKUP(AH21,SINIFLAR!A29:D352,2),"")</f>
        <v>11A</v>
      </c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2"/>
      <c r="AE28" s="143" t="str">
        <f t="shared" si="1"/>
        <v/>
      </c>
      <c r="AF28" s="144" t="str">
        <f t="shared" si="2"/>
        <v/>
      </c>
      <c r="AG28" s="145" t="str">
        <f t="shared" ref="AG28" si="10">IF(AF28="","",IF(AF28&gt;=50,"BAŞARILI","BAŞARISIZ"))</f>
        <v/>
      </c>
      <c r="AH28" s="146">
        <f>AH27+1</f>
        <v>185</v>
      </c>
    </row>
    <row r="29" spans="1:34" s="103" customFormat="1" ht="19.5" customHeight="1" thickBot="1">
      <c r="A29" s="274">
        <v>16</v>
      </c>
      <c r="B29" s="275"/>
      <c r="C29" s="29">
        <f>IF(AH22&lt;&gt;"",VLOOKUP(AH22,SINIFLAR!A30:D353,3),"")</f>
        <v>357</v>
      </c>
      <c r="D29" s="30" t="str">
        <f>IF(AH22&lt;&gt;"",VLOOKUP(AH22,SINIFLAR!A30:D353,4),"")</f>
        <v>BUĞRA ADIAY</v>
      </c>
      <c r="E29" s="141" t="str">
        <f>IF(AH22&lt;&gt;"",VLOOKUP(AH22,SINIFLAR!A30:D353,2),"")</f>
        <v>11A</v>
      </c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2"/>
      <c r="AE29" s="143" t="str">
        <f t="shared" si="1"/>
        <v/>
      </c>
      <c r="AF29" s="144" t="str">
        <f t="shared" si="2"/>
        <v/>
      </c>
      <c r="AG29" s="147" t="str">
        <f t="shared" si="3"/>
        <v/>
      </c>
      <c r="AH29" s="146">
        <f>AH28+1</f>
        <v>186</v>
      </c>
    </row>
    <row r="30" spans="1:34" ht="19.5" customHeight="1" thickTop="1">
      <c r="A30" s="272">
        <v>17</v>
      </c>
      <c r="B30" s="273"/>
      <c r="C30" s="27">
        <f>IF(AH23&lt;&gt;"",VLOOKUP(AH23,SINIFLAR!A31:D354,3),"")</f>
        <v>359</v>
      </c>
      <c r="D30" s="28" t="str">
        <f>IF(AH23&lt;&gt;"",VLOOKUP(AH23,SINIFLAR!A31:D354,4),"")</f>
        <v>BETÜL SAĞLIK</v>
      </c>
      <c r="E30" s="141" t="str">
        <f>IF(AH23&lt;&gt;"",VLOOKUP(AH23,SINIFLAR!A31:D354,2),"")</f>
        <v>11A</v>
      </c>
      <c r="F30" s="43"/>
      <c r="G30" s="41"/>
      <c r="H30" s="43"/>
      <c r="I30" s="43"/>
      <c r="J30" s="43"/>
      <c r="K30" s="43"/>
      <c r="L30" s="43"/>
      <c r="M30" s="43"/>
      <c r="N30" s="43"/>
      <c r="O30" s="43"/>
      <c r="P30" s="43"/>
      <c r="Q30" s="44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5"/>
      <c r="AE30" s="143" t="str">
        <f t="shared" si="1"/>
        <v/>
      </c>
      <c r="AF30" s="144" t="str">
        <f t="shared" si="2"/>
        <v/>
      </c>
      <c r="AG30" s="145" t="str">
        <f t="shared" ref="AG30" si="11">IF(AF30="","",IF(AF30&gt;=50,"BAŞARILI","BAŞARISIZ"))</f>
        <v/>
      </c>
      <c r="AH30" s="146">
        <f t="shared" ref="AH30" si="12">AH29+1</f>
        <v>187</v>
      </c>
    </row>
    <row r="31" spans="1:34" s="103" customFormat="1" ht="19.5" customHeight="1" thickBot="1">
      <c r="A31" s="274">
        <v>18</v>
      </c>
      <c r="B31" s="275"/>
      <c r="C31" s="29">
        <f>IF(AH24&lt;&gt;"",VLOOKUP(AH24,SINIFLAR!A32:D355,3),"")</f>
        <v>367</v>
      </c>
      <c r="D31" s="30" t="str">
        <f>IF(AH24&lt;&gt;"",VLOOKUP(AH24,SINIFLAR!A32:D355,4),"")</f>
        <v>ERSİN AVCI</v>
      </c>
      <c r="E31" s="141" t="str">
        <f>IF(AH24&lt;&gt;"",VLOOKUP(AH24,SINIFLAR!A32:D355,2),"")</f>
        <v>11A</v>
      </c>
      <c r="F31" s="43"/>
      <c r="G31" s="41"/>
      <c r="H31" s="43"/>
      <c r="I31" s="43"/>
      <c r="J31" s="43"/>
      <c r="K31" s="43"/>
      <c r="L31" s="43"/>
      <c r="M31" s="43"/>
      <c r="N31" s="43"/>
      <c r="O31" s="43"/>
      <c r="P31" s="43"/>
      <c r="Q31" s="44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5"/>
      <c r="AE31" s="143" t="str">
        <f t="shared" si="1"/>
        <v/>
      </c>
      <c r="AF31" s="144" t="str">
        <f t="shared" si="2"/>
        <v/>
      </c>
      <c r="AG31" s="147" t="str">
        <f t="shared" si="3"/>
        <v/>
      </c>
      <c r="AH31" s="146">
        <f>AH30+1</f>
        <v>188</v>
      </c>
    </row>
    <row r="32" spans="1:34" ht="19.5" customHeight="1" thickTop="1">
      <c r="A32" s="272">
        <v>19</v>
      </c>
      <c r="B32" s="273"/>
      <c r="C32" s="27">
        <f>IF(AH25&lt;&gt;"",VLOOKUP(AH25,SINIFLAR!A33:D356,3),"")</f>
        <v>369</v>
      </c>
      <c r="D32" s="28" t="str">
        <f>IF(AH25&lt;&gt;"",VLOOKUP(AH25,SINIFLAR!A33:D356,4),"")</f>
        <v>GÜLBEYAZ GÜR</v>
      </c>
      <c r="E32" s="141" t="str">
        <f>IF(AH25&lt;&gt;"",VLOOKUP(AH25,SINIFLAR!A33:D356,2),"")</f>
        <v>11A</v>
      </c>
      <c r="F32" s="43"/>
      <c r="G32" s="41"/>
      <c r="H32" s="43"/>
      <c r="I32" s="43"/>
      <c r="J32" s="43"/>
      <c r="K32" s="43"/>
      <c r="L32" s="43"/>
      <c r="M32" s="43"/>
      <c r="N32" s="43"/>
      <c r="O32" s="43"/>
      <c r="P32" s="43"/>
      <c r="Q32" s="44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5"/>
      <c r="AE32" s="143" t="str">
        <f t="shared" si="1"/>
        <v/>
      </c>
      <c r="AF32" s="144" t="str">
        <f t="shared" si="2"/>
        <v/>
      </c>
      <c r="AG32" s="145" t="str">
        <f t="shared" ref="AG32" si="13">IF(AF32="","",IF(AF32&gt;=50,"BAŞARILI","BAŞARISIZ"))</f>
        <v/>
      </c>
      <c r="AH32" s="146"/>
    </row>
    <row r="33" spans="1:34" s="103" customFormat="1" ht="19.5" customHeight="1" thickBot="1">
      <c r="A33" s="274">
        <v>20</v>
      </c>
      <c r="B33" s="275"/>
      <c r="C33" s="29">
        <f>IF(AH26&lt;&gt;"",VLOOKUP(AH26,SINIFLAR!A34:D357,3),"")</f>
        <v>375</v>
      </c>
      <c r="D33" s="30" t="str">
        <f>IF(AH26&lt;&gt;"",VLOOKUP(AH26,SINIFLAR!A34:D357,4),"")</f>
        <v>BERKAY TOPAL</v>
      </c>
      <c r="E33" s="141" t="str">
        <f>IF(AH26&lt;&gt;"",VLOOKUP(AH26,SINIFLAR!A34:D357,2),"")</f>
        <v>11A</v>
      </c>
      <c r="F33" s="43"/>
      <c r="G33" s="41"/>
      <c r="H33" s="43"/>
      <c r="I33" s="43"/>
      <c r="J33" s="43"/>
      <c r="K33" s="43"/>
      <c r="L33" s="43"/>
      <c r="M33" s="43"/>
      <c r="N33" s="43"/>
      <c r="O33" s="43"/>
      <c r="P33" s="43"/>
      <c r="Q33" s="44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5"/>
      <c r="AE33" s="143" t="str">
        <f t="shared" si="1"/>
        <v/>
      </c>
      <c r="AF33" s="144" t="str">
        <f t="shared" si="2"/>
        <v/>
      </c>
      <c r="AG33" s="147" t="str">
        <f t="shared" si="3"/>
        <v/>
      </c>
      <c r="AH33" s="146"/>
    </row>
    <row r="34" spans="1:34" ht="19.5" customHeight="1" thickTop="1">
      <c r="A34" s="272">
        <v>21</v>
      </c>
      <c r="B34" s="273"/>
      <c r="C34" s="27">
        <f>IF(AH27&lt;&gt;"",VLOOKUP(AH27,SINIFLAR!A35:D358,3),"")</f>
        <v>0</v>
      </c>
      <c r="D34" s="28">
        <f>IF(AH27&lt;&gt;"",VLOOKUP(AH27,SINIFLAR!A35:D358,4),"")</f>
        <v>0</v>
      </c>
      <c r="E34" s="141" t="str">
        <f>IF(AH27&lt;&gt;"",VLOOKUP(AH27,SINIFLAR!A35:D358,2),"")</f>
        <v>11A</v>
      </c>
      <c r="F34" s="43"/>
      <c r="G34" s="41"/>
      <c r="H34" s="43"/>
      <c r="I34" s="43"/>
      <c r="J34" s="43"/>
      <c r="K34" s="43"/>
      <c r="L34" s="43"/>
      <c r="M34" s="43"/>
      <c r="N34" s="43"/>
      <c r="O34" s="43"/>
      <c r="P34" s="43"/>
      <c r="Q34" s="44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5"/>
      <c r="AE34" s="143" t="str">
        <f t="shared" si="1"/>
        <v/>
      </c>
      <c r="AF34" s="144" t="str">
        <f t="shared" si="2"/>
        <v/>
      </c>
      <c r="AG34" s="145" t="str">
        <f t="shared" ref="AG34" si="14">IF(AF34="","",IF(AF34&gt;=50,"BAŞARILI","BAŞARISIZ"))</f>
        <v/>
      </c>
      <c r="AH34" s="146"/>
    </row>
    <row r="35" spans="1:34" s="103" customFormat="1" ht="19.5" customHeight="1" thickBot="1">
      <c r="A35" s="274">
        <v>22</v>
      </c>
      <c r="B35" s="275"/>
      <c r="C35" s="29">
        <f>IF(AH28&lt;&gt;"",VLOOKUP(AH28,SINIFLAR!A36:D359,3),"")</f>
        <v>0</v>
      </c>
      <c r="D35" s="30">
        <f>IF(AH28&lt;&gt;"",VLOOKUP(AH28,SINIFLAR!A36:D359,4),"")</f>
        <v>0</v>
      </c>
      <c r="E35" s="141" t="str">
        <f>IF(AH28&lt;&gt;"",VLOOKUP(AH28,SINIFLAR!A36:D359,2),"")</f>
        <v>11A</v>
      </c>
      <c r="F35" s="43"/>
      <c r="G35" s="41"/>
      <c r="H35" s="43"/>
      <c r="I35" s="43"/>
      <c r="J35" s="43"/>
      <c r="K35" s="43"/>
      <c r="L35" s="43"/>
      <c r="M35" s="43"/>
      <c r="N35" s="43"/>
      <c r="O35" s="43"/>
      <c r="P35" s="43"/>
      <c r="Q35" s="44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5"/>
      <c r="AE35" s="143" t="str">
        <f t="shared" si="1"/>
        <v/>
      </c>
      <c r="AF35" s="144" t="str">
        <f t="shared" si="2"/>
        <v/>
      </c>
      <c r="AG35" s="147" t="str">
        <f t="shared" si="3"/>
        <v/>
      </c>
      <c r="AH35" s="146"/>
    </row>
    <row r="36" spans="1:34" ht="19.5" customHeight="1" thickTop="1">
      <c r="A36" s="272">
        <v>23</v>
      </c>
      <c r="B36" s="273"/>
      <c r="C36" s="27">
        <f>IF(AH29&lt;&gt;"",VLOOKUP(AH29,SINIFLAR!A37:D360,3),"")</f>
        <v>0</v>
      </c>
      <c r="D36" s="28">
        <f>IF(AH29&lt;&gt;"",VLOOKUP(AH29,SINIFLAR!A37:D360,4),"")</f>
        <v>0</v>
      </c>
      <c r="E36" s="141" t="str">
        <f>IF(AH29&lt;&gt;"",VLOOKUP(AH29,SINIFLAR!A37:D360,2),"")</f>
        <v>11A</v>
      </c>
      <c r="F36" s="43"/>
      <c r="G36" s="41"/>
      <c r="H36" s="43"/>
      <c r="I36" s="43"/>
      <c r="J36" s="43"/>
      <c r="K36" s="43"/>
      <c r="L36" s="43"/>
      <c r="M36" s="43"/>
      <c r="N36" s="43"/>
      <c r="O36" s="43"/>
      <c r="P36" s="43"/>
      <c r="Q36" s="44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5"/>
      <c r="AE36" s="143" t="str">
        <f t="shared" si="1"/>
        <v/>
      </c>
      <c r="AF36" s="144" t="str">
        <f t="shared" si="2"/>
        <v/>
      </c>
      <c r="AG36" s="145" t="str">
        <f t="shared" ref="AG36" si="15">IF(AF36="","",IF(AF36&gt;=50,"BAŞARILI","BAŞARISIZ"))</f>
        <v/>
      </c>
      <c r="AH36" s="146"/>
    </row>
    <row r="37" spans="1:34" s="103" customFormat="1" ht="19.5" customHeight="1" thickBot="1">
      <c r="A37" s="274">
        <v>24</v>
      </c>
      <c r="B37" s="275"/>
      <c r="C37" s="29">
        <f>IF(AH30&lt;&gt;"",VLOOKUP(AH30,SINIFLAR!A38:D361,3),"")</f>
        <v>0</v>
      </c>
      <c r="D37" s="30">
        <f>IF(AH30&lt;&gt;"",VLOOKUP(AH30,SINIFLAR!A38:D361,4),"")</f>
        <v>0</v>
      </c>
      <c r="E37" s="141" t="str">
        <f>IF(AH30&lt;&gt;"",VLOOKUP(AH30,SINIFLAR!A38:D361,2),"")</f>
        <v>11A</v>
      </c>
      <c r="F37" s="43"/>
      <c r="G37" s="41"/>
      <c r="H37" s="43"/>
      <c r="I37" s="43"/>
      <c r="J37" s="43"/>
      <c r="K37" s="43"/>
      <c r="L37" s="43"/>
      <c r="M37" s="43"/>
      <c r="N37" s="43"/>
      <c r="O37" s="43"/>
      <c r="P37" s="43"/>
      <c r="Q37" s="44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5"/>
      <c r="AE37" s="143" t="str">
        <f t="shared" si="1"/>
        <v/>
      </c>
      <c r="AF37" s="144" t="str">
        <f t="shared" si="2"/>
        <v/>
      </c>
      <c r="AG37" s="147" t="str">
        <f t="shared" si="3"/>
        <v/>
      </c>
      <c r="AH37" s="146"/>
    </row>
    <row r="38" spans="1:34" ht="19.5" customHeight="1" thickTop="1" thickBot="1">
      <c r="A38" s="278">
        <v>25</v>
      </c>
      <c r="B38" s="279"/>
      <c r="C38" s="31">
        <f>IF(AH31&lt;&gt;"",VLOOKUP(AH31,SINIFLAR!A39:D362,3),"")</f>
        <v>0</v>
      </c>
      <c r="D38" s="32">
        <f>IF(AH31&lt;&gt;"",VLOOKUP(AH31,SINIFLAR!A39:D362,4),"")</f>
        <v>0</v>
      </c>
      <c r="E38" s="142" t="str">
        <f>IF(AH31&lt;&gt;"",VLOOKUP(AH31,SINIFLAR!A39:D362,2),"")</f>
        <v>11A</v>
      </c>
      <c r="F38" s="46"/>
      <c r="G38" s="199"/>
      <c r="H38" s="46"/>
      <c r="I38" s="46"/>
      <c r="J38" s="46"/>
      <c r="K38" s="46"/>
      <c r="L38" s="46"/>
      <c r="M38" s="46"/>
      <c r="N38" s="46"/>
      <c r="O38" s="46"/>
      <c r="P38" s="46"/>
      <c r="Q38" s="47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8"/>
      <c r="AE38" s="148" t="str">
        <f t="shared" si="1"/>
        <v/>
      </c>
      <c r="AF38" s="149" t="str">
        <f t="shared" si="2"/>
        <v/>
      </c>
      <c r="AG38" s="145" t="str">
        <f t="shared" ref="AG38" si="16">IF(AF38="","",IF(AF38&gt;=50,"BAŞARILI","BAŞARISIZ"))</f>
        <v/>
      </c>
      <c r="AH38" s="146"/>
    </row>
    <row r="39" spans="1:34" ht="15.75" thickTop="1">
      <c r="D39" s="288" t="s">
        <v>300</v>
      </c>
      <c r="E39" s="288"/>
      <c r="F39" s="104">
        <v>1</v>
      </c>
      <c r="G39" s="104">
        <v>2</v>
      </c>
      <c r="H39" s="104">
        <v>3</v>
      </c>
      <c r="I39" s="104">
        <v>4</v>
      </c>
      <c r="J39" s="104">
        <v>5</v>
      </c>
      <c r="K39" s="104">
        <v>6</v>
      </c>
      <c r="L39" s="104">
        <v>7</v>
      </c>
      <c r="M39" s="104">
        <v>8</v>
      </c>
      <c r="N39" s="104">
        <v>9</v>
      </c>
      <c r="O39" s="104">
        <v>10</v>
      </c>
      <c r="P39" s="104">
        <v>11</v>
      </c>
      <c r="Q39" s="104">
        <v>12</v>
      </c>
      <c r="R39" s="104">
        <v>13</v>
      </c>
      <c r="S39" s="104">
        <v>14</v>
      </c>
      <c r="T39" s="104">
        <v>15</v>
      </c>
      <c r="U39" s="104">
        <v>16</v>
      </c>
      <c r="V39" s="104">
        <v>17</v>
      </c>
      <c r="W39" s="104">
        <v>18</v>
      </c>
      <c r="X39" s="104">
        <v>19</v>
      </c>
      <c r="Y39" s="104">
        <v>20</v>
      </c>
      <c r="Z39" s="104">
        <v>21</v>
      </c>
      <c r="AA39" s="104">
        <v>22</v>
      </c>
      <c r="AB39" s="104">
        <v>23</v>
      </c>
      <c r="AC39" s="104">
        <v>24</v>
      </c>
      <c r="AD39" s="104">
        <v>25</v>
      </c>
    </row>
    <row r="40" spans="1:34">
      <c r="A40" s="292" t="s">
        <v>292</v>
      </c>
      <c r="B40" s="293"/>
      <c r="C40" s="293"/>
      <c r="D40" s="293"/>
      <c r="E40" s="294"/>
      <c r="F40" s="152">
        <f>IF(COUNTBLANK(F14:F38)=ROWS(F14:F38)," ",SUM(F14:F38))</f>
        <v>90</v>
      </c>
      <c r="G40" s="152">
        <f t="shared" ref="G40:AD40" si="17">IF(COUNTBLANK(G14:G38)=ROWS(G14:G38)," ",SUM(G14:G38))</f>
        <v>61</v>
      </c>
      <c r="H40" s="152">
        <f t="shared" si="17"/>
        <v>61</v>
      </c>
      <c r="I40" s="152">
        <f t="shared" si="17"/>
        <v>52</v>
      </c>
      <c r="J40" s="152">
        <f t="shared" si="17"/>
        <v>52</v>
      </c>
      <c r="K40" s="152">
        <f t="shared" si="17"/>
        <v>54</v>
      </c>
      <c r="L40" s="152">
        <f t="shared" si="17"/>
        <v>53</v>
      </c>
      <c r="M40" s="152">
        <f t="shared" si="17"/>
        <v>57</v>
      </c>
      <c r="N40" s="152">
        <f t="shared" si="17"/>
        <v>44</v>
      </c>
      <c r="O40" s="152">
        <f t="shared" si="17"/>
        <v>52</v>
      </c>
      <c r="P40" s="153" t="str">
        <f t="shared" si="17"/>
        <v/>
      </c>
      <c r="Q40" s="153" t="str">
        <f t="shared" si="17"/>
        <v/>
      </c>
      <c r="R40" s="153" t="str">
        <f t="shared" si="17"/>
        <v/>
      </c>
      <c r="S40" s="153" t="str">
        <f t="shared" si="17"/>
        <v/>
      </c>
      <c r="T40" s="153" t="str">
        <f t="shared" si="17"/>
        <v/>
      </c>
      <c r="U40" s="153" t="str">
        <f t="shared" si="17"/>
        <v/>
      </c>
      <c r="V40" s="153" t="str">
        <f t="shared" si="17"/>
        <v/>
      </c>
      <c r="W40" s="153" t="str">
        <f t="shared" si="17"/>
        <v/>
      </c>
      <c r="X40" s="153" t="str">
        <f t="shared" si="17"/>
        <v/>
      </c>
      <c r="Y40" s="153" t="str">
        <f t="shared" si="17"/>
        <v/>
      </c>
      <c r="Z40" s="153" t="str">
        <f t="shared" si="17"/>
        <v/>
      </c>
      <c r="AA40" s="153" t="str">
        <f t="shared" si="17"/>
        <v/>
      </c>
      <c r="AB40" s="153" t="str">
        <f t="shared" si="17"/>
        <v/>
      </c>
      <c r="AC40" s="153" t="str">
        <f t="shared" si="17"/>
        <v/>
      </c>
      <c r="AD40" s="153" t="str">
        <f t="shared" si="17"/>
        <v/>
      </c>
      <c r="AF40" s="1">
        <f>SUM(AF14:AF38)</f>
        <v>576</v>
      </c>
    </row>
    <row r="41" spans="1:34">
      <c r="A41" s="292" t="s">
        <v>296</v>
      </c>
      <c r="B41" s="293"/>
      <c r="C41" s="293"/>
      <c r="D41" s="293"/>
      <c r="E41" s="294"/>
      <c r="F41" s="154">
        <f>IF(COUNTBLANK(F14:F38)=ROWS(F14:F38)," ",AVERAGE(F14:F38)*10)</f>
        <v>81.818181818181813</v>
      </c>
      <c r="G41" s="154">
        <f t="shared" ref="G41:AD41" si="18">IF(COUNTBLANK(G14:G38)=ROWS(G14:G38)," ",AVERAGE(G14:G38)*10)</f>
        <v>55.45454545454546</v>
      </c>
      <c r="H41" s="154">
        <f t="shared" si="18"/>
        <v>55.45454545454546</v>
      </c>
      <c r="I41" s="154">
        <f t="shared" si="18"/>
        <v>47.272727272727273</v>
      </c>
      <c r="J41" s="154">
        <f t="shared" si="18"/>
        <v>47.272727272727273</v>
      </c>
      <c r="K41" s="154">
        <f t="shared" si="18"/>
        <v>49.090909090909093</v>
      </c>
      <c r="L41" s="154">
        <f t="shared" si="18"/>
        <v>48.181818181818187</v>
      </c>
      <c r="M41" s="154">
        <f t="shared" si="18"/>
        <v>51.818181818181813</v>
      </c>
      <c r="N41" s="154">
        <f t="shared" si="18"/>
        <v>40</v>
      </c>
      <c r="O41" s="154">
        <f t="shared" si="18"/>
        <v>47.272727272727273</v>
      </c>
      <c r="P41" s="155" t="str">
        <f t="shared" si="18"/>
        <v/>
      </c>
      <c r="Q41" s="155" t="str">
        <f t="shared" si="18"/>
        <v/>
      </c>
      <c r="R41" s="155" t="str">
        <f t="shared" si="18"/>
        <v/>
      </c>
      <c r="S41" s="155" t="str">
        <f t="shared" si="18"/>
        <v/>
      </c>
      <c r="T41" s="155" t="str">
        <f t="shared" si="18"/>
        <v/>
      </c>
      <c r="U41" s="155" t="str">
        <f t="shared" si="18"/>
        <v/>
      </c>
      <c r="V41" s="155" t="str">
        <f t="shared" si="18"/>
        <v/>
      </c>
      <c r="W41" s="155" t="str">
        <f t="shared" si="18"/>
        <v/>
      </c>
      <c r="X41" s="155" t="str">
        <f t="shared" si="18"/>
        <v/>
      </c>
      <c r="Y41" s="155" t="str">
        <f t="shared" si="18"/>
        <v/>
      </c>
      <c r="Z41" s="155" t="str">
        <f t="shared" si="18"/>
        <v/>
      </c>
      <c r="AA41" s="155" t="str">
        <f t="shared" si="18"/>
        <v/>
      </c>
      <c r="AB41" s="155" t="str">
        <f t="shared" si="18"/>
        <v/>
      </c>
      <c r="AC41" s="155" t="str">
        <f t="shared" si="18"/>
        <v/>
      </c>
      <c r="AD41" s="155" t="str">
        <f t="shared" si="18"/>
        <v/>
      </c>
    </row>
    <row r="42" spans="1:34">
      <c r="A42" s="295" t="s">
        <v>293</v>
      </c>
      <c r="B42" s="296"/>
      <c r="C42" s="296"/>
      <c r="D42" s="296"/>
      <c r="E42" s="297"/>
      <c r="F42" s="152">
        <f>IF(COUNTBLANK(F14:F38)=ROWS(F14:F38)," ",AVERAGE(F14:F38))</f>
        <v>8.1818181818181817</v>
      </c>
      <c r="G42" s="152">
        <f t="shared" ref="G42:O42" si="19">IF(COUNTBLANK(G14:G38)=ROWS(G14:G38)," ",AVERAGE(G14:G38))</f>
        <v>5.5454545454545459</v>
      </c>
      <c r="H42" s="152">
        <f t="shared" si="19"/>
        <v>5.5454545454545459</v>
      </c>
      <c r="I42" s="152">
        <f t="shared" si="19"/>
        <v>4.7272727272727275</v>
      </c>
      <c r="J42" s="152">
        <f t="shared" si="19"/>
        <v>4.7272727272727275</v>
      </c>
      <c r="K42" s="152">
        <f t="shared" si="19"/>
        <v>4.9090909090909092</v>
      </c>
      <c r="L42" s="152">
        <f t="shared" si="19"/>
        <v>4.8181818181818183</v>
      </c>
      <c r="M42" s="152">
        <f t="shared" si="19"/>
        <v>5.1818181818181817</v>
      </c>
      <c r="N42" s="152">
        <f t="shared" si="19"/>
        <v>4</v>
      </c>
      <c r="O42" s="152">
        <f t="shared" si="19"/>
        <v>4.7272727272727275</v>
      </c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</row>
    <row r="43" spans="1:34">
      <c r="A43" s="298" t="s">
        <v>294</v>
      </c>
      <c r="B43" s="299"/>
      <c r="C43" s="299"/>
      <c r="D43" s="299"/>
      <c r="E43" s="300"/>
      <c r="F43" s="154">
        <f>IF(COUNTBLANK(F14:F38)=ROWS(F14:F38)," ",IF(COUNTIF(F14:F38,F12:F12)=0,"YOK",COUNTIF(F14:F38,F12)))</f>
        <v>7</v>
      </c>
      <c r="G43" s="154">
        <f t="shared" ref="G43:AD43" si="20">IF(COUNTBLANK(G14:G38)=ROWS(G14:G38)," ",IF(COUNTIF(G14:G38,G12:G12)=0,"YOK",COUNTIF(G14:G38,G12)))</f>
        <v>3</v>
      </c>
      <c r="H43" s="154">
        <f t="shared" si="20"/>
        <v>2</v>
      </c>
      <c r="I43" s="154">
        <f t="shared" si="20"/>
        <v>1</v>
      </c>
      <c r="J43" s="154">
        <f t="shared" si="20"/>
        <v>1</v>
      </c>
      <c r="K43" s="154">
        <f t="shared" si="20"/>
        <v>1</v>
      </c>
      <c r="L43" s="154">
        <f t="shared" si="20"/>
        <v>1</v>
      </c>
      <c r="M43" s="154">
        <f t="shared" si="20"/>
        <v>1</v>
      </c>
      <c r="N43" s="154" t="str">
        <f t="shared" si="20"/>
        <v>YOK</v>
      </c>
      <c r="O43" s="154">
        <f t="shared" si="20"/>
        <v>1</v>
      </c>
      <c r="P43" s="155" t="str">
        <f t="shared" si="20"/>
        <v/>
      </c>
      <c r="Q43" s="155" t="str">
        <f t="shared" si="20"/>
        <v/>
      </c>
      <c r="R43" s="155" t="str">
        <f t="shared" si="20"/>
        <v/>
      </c>
      <c r="S43" s="155" t="str">
        <f t="shared" si="20"/>
        <v/>
      </c>
      <c r="T43" s="155" t="str">
        <f t="shared" si="20"/>
        <v/>
      </c>
      <c r="U43" s="155" t="str">
        <f t="shared" si="20"/>
        <v/>
      </c>
      <c r="V43" s="155" t="str">
        <f t="shared" si="20"/>
        <v/>
      </c>
      <c r="W43" s="155" t="str">
        <f t="shared" si="20"/>
        <v/>
      </c>
      <c r="X43" s="155" t="str">
        <f t="shared" si="20"/>
        <v/>
      </c>
      <c r="Y43" s="155" t="str">
        <f t="shared" si="20"/>
        <v/>
      </c>
      <c r="Z43" s="155" t="str">
        <f t="shared" si="20"/>
        <v/>
      </c>
      <c r="AA43" s="155" t="str">
        <f t="shared" si="20"/>
        <v/>
      </c>
      <c r="AB43" s="155" t="str">
        <f t="shared" si="20"/>
        <v/>
      </c>
      <c r="AC43" s="155" t="str">
        <f t="shared" si="20"/>
        <v/>
      </c>
      <c r="AD43" s="155" t="str">
        <f t="shared" si="20"/>
        <v/>
      </c>
    </row>
    <row r="44" spans="1:34">
      <c r="A44" s="301" t="s">
        <v>295</v>
      </c>
      <c r="B44" s="302"/>
      <c r="C44" s="302"/>
      <c r="D44" s="302"/>
      <c r="E44" s="303"/>
      <c r="F44" s="152" t="str">
        <f>IF(COUNTBLANK(F14:F38)=ROWS(F14:F38)," ",IF(COUNTIF(F14:F38,0)=0,"YOK",COUNTIF(F14:F38,0)))</f>
        <v>YOK</v>
      </c>
      <c r="G44" s="152">
        <f t="shared" ref="G44:AD44" si="21">IF(COUNTBLANK(G14:G38)=ROWS(G14:G38)," ",IF(COUNTIF(G14:G38,0)=0,"YOK",COUNTIF(G14:G38,0)))</f>
        <v>2</v>
      </c>
      <c r="H44" s="152">
        <f t="shared" si="21"/>
        <v>2</v>
      </c>
      <c r="I44" s="152">
        <f t="shared" si="21"/>
        <v>2</v>
      </c>
      <c r="J44" s="152">
        <f t="shared" si="21"/>
        <v>2</v>
      </c>
      <c r="K44" s="152">
        <f t="shared" si="21"/>
        <v>2</v>
      </c>
      <c r="L44" s="152">
        <f t="shared" si="21"/>
        <v>2</v>
      </c>
      <c r="M44" s="152">
        <f t="shared" si="21"/>
        <v>2</v>
      </c>
      <c r="N44" s="152">
        <f t="shared" si="21"/>
        <v>2</v>
      </c>
      <c r="O44" s="152">
        <f t="shared" si="21"/>
        <v>2</v>
      </c>
      <c r="P44" s="152" t="str">
        <f t="shared" si="21"/>
        <v/>
      </c>
      <c r="Q44" s="152" t="str">
        <f t="shared" si="21"/>
        <v/>
      </c>
      <c r="R44" s="152" t="str">
        <f t="shared" si="21"/>
        <v/>
      </c>
      <c r="S44" s="152" t="str">
        <f t="shared" si="21"/>
        <v/>
      </c>
      <c r="T44" s="152" t="str">
        <f t="shared" si="21"/>
        <v/>
      </c>
      <c r="U44" s="152" t="str">
        <f t="shared" si="21"/>
        <v/>
      </c>
      <c r="V44" s="152" t="str">
        <f t="shared" si="21"/>
        <v/>
      </c>
      <c r="W44" s="152" t="str">
        <f t="shared" si="21"/>
        <v/>
      </c>
      <c r="X44" s="152" t="str">
        <f t="shared" si="21"/>
        <v/>
      </c>
      <c r="Y44" s="152" t="str">
        <f t="shared" si="21"/>
        <v/>
      </c>
      <c r="Z44" s="152" t="str">
        <f t="shared" si="21"/>
        <v/>
      </c>
      <c r="AA44" s="152" t="str">
        <f t="shared" si="21"/>
        <v/>
      </c>
      <c r="AB44" s="152" t="str">
        <f t="shared" si="21"/>
        <v/>
      </c>
      <c r="AC44" s="152" t="str">
        <f t="shared" si="21"/>
        <v/>
      </c>
      <c r="AD44" s="152" t="str">
        <f t="shared" si="21"/>
        <v/>
      </c>
    </row>
    <row r="46" spans="1:34" ht="48" customHeight="1"/>
    <row r="48" spans="1:34" ht="39" customHeight="1"/>
    <row r="52" spans="2:33">
      <c r="B52" s="105" t="s">
        <v>225</v>
      </c>
      <c r="C52" s="106"/>
      <c r="D52" s="106"/>
      <c r="E52" s="107"/>
      <c r="F52" s="164">
        <f>COUNTA(F14:F38)</f>
        <v>11</v>
      </c>
      <c r="G52" s="75" t="s">
        <v>235</v>
      </c>
      <c r="J52" s="259" t="s">
        <v>248</v>
      </c>
      <c r="K52" s="260"/>
      <c r="L52" s="260"/>
      <c r="M52" s="260"/>
      <c r="N52" s="260"/>
      <c r="O52" s="260"/>
      <c r="P52" s="260"/>
      <c r="Q52" s="260"/>
      <c r="R52" s="260"/>
      <c r="S52" s="260"/>
      <c r="T52" s="260"/>
      <c r="U52" s="260"/>
      <c r="V52" s="261"/>
    </row>
    <row r="53" spans="2:33">
      <c r="B53" s="105" t="s">
        <v>226</v>
      </c>
      <c r="C53" s="106"/>
      <c r="D53" s="106"/>
      <c r="E53" s="107"/>
      <c r="F53" s="164">
        <f>K7-F52</f>
        <v>9</v>
      </c>
      <c r="G53" s="75" t="s">
        <v>235</v>
      </c>
      <c r="J53" s="276" t="s">
        <v>249</v>
      </c>
      <c r="K53" s="277"/>
      <c r="L53" s="277"/>
      <c r="M53" s="277"/>
      <c r="N53" s="277"/>
      <c r="O53" s="277"/>
      <c r="P53" s="277"/>
      <c r="Q53" s="108" t="s">
        <v>246</v>
      </c>
      <c r="R53" s="108"/>
      <c r="S53" s="108"/>
      <c r="T53" s="108" t="s">
        <v>247</v>
      </c>
      <c r="U53" s="108"/>
      <c r="V53" s="109"/>
    </row>
    <row r="54" spans="2:33">
      <c r="B54" s="105" t="s">
        <v>227</v>
      </c>
      <c r="C54" s="106"/>
      <c r="D54" s="106"/>
      <c r="E54" s="110" t="s">
        <v>297</v>
      </c>
      <c r="F54" s="164">
        <f>COUNTIF(AG14:AG38,"BAŞARILI")</f>
        <v>7</v>
      </c>
      <c r="G54" s="75" t="s">
        <v>235</v>
      </c>
      <c r="J54" s="111" t="s">
        <v>336</v>
      </c>
      <c r="K54" s="112" t="s">
        <v>238</v>
      </c>
      <c r="L54" s="112"/>
      <c r="M54" s="112"/>
      <c r="N54" s="289" t="s">
        <v>239</v>
      </c>
      <c r="O54" s="289"/>
      <c r="P54" s="289"/>
      <c r="Q54" s="156">
        <f>COUNTIF(AF14:AF38,"&lt;50")</f>
        <v>4</v>
      </c>
      <c r="R54" s="112" t="s">
        <v>245</v>
      </c>
      <c r="S54" s="113"/>
      <c r="T54" s="113" t="s">
        <v>234</v>
      </c>
      <c r="U54" s="160">
        <f>(Q54*100)/Q59</f>
        <v>36.363636363636367</v>
      </c>
      <c r="V54" s="114"/>
    </row>
    <row r="55" spans="2:33">
      <c r="B55" s="105" t="s">
        <v>228</v>
      </c>
      <c r="C55" s="106"/>
      <c r="D55" s="106"/>
      <c r="E55" s="110" t="s">
        <v>298</v>
      </c>
      <c r="F55" s="164">
        <f>COUNTIF(AG14:AG38,"BAŞARISIZ")</f>
        <v>4</v>
      </c>
      <c r="G55" s="75" t="s">
        <v>235</v>
      </c>
      <c r="J55" s="115" t="s">
        <v>337</v>
      </c>
      <c r="K55" s="116" t="s">
        <v>238</v>
      </c>
      <c r="L55" s="116"/>
      <c r="M55" s="116"/>
      <c r="N55" s="290" t="s">
        <v>240</v>
      </c>
      <c r="O55" s="290"/>
      <c r="P55" s="290"/>
      <c r="Q55" s="157">
        <f>(COUNTIF(AF14:AF38,"&lt;60")-(COUNTIF(AF14:AF38,"&lt;50")))</f>
        <v>1</v>
      </c>
      <c r="R55" s="116" t="s">
        <v>245</v>
      </c>
      <c r="S55" s="117"/>
      <c r="T55" s="117" t="s">
        <v>234</v>
      </c>
      <c r="U55" s="161">
        <f>Q55*100/Q59</f>
        <v>9.0909090909090917</v>
      </c>
      <c r="V55" s="118"/>
    </row>
    <row r="56" spans="2:33">
      <c r="B56" s="105" t="s">
        <v>229</v>
      </c>
      <c r="C56" s="106"/>
      <c r="D56" s="106"/>
      <c r="E56" s="107"/>
      <c r="F56" s="164">
        <f>(100*F54)/F52</f>
        <v>63.636363636363633</v>
      </c>
      <c r="G56" s="75" t="s">
        <v>234</v>
      </c>
      <c r="J56" s="115" t="s">
        <v>338</v>
      </c>
      <c r="K56" s="116" t="s">
        <v>238</v>
      </c>
      <c r="L56" s="116"/>
      <c r="M56" s="116"/>
      <c r="N56" s="290" t="s">
        <v>241</v>
      </c>
      <c r="O56" s="290"/>
      <c r="P56" s="290"/>
      <c r="Q56" s="157">
        <f>(COUNTIF(AF14:AF38,"&lt;69")-(COUNTIF(AF14:AF38,"&lt;60")))</f>
        <v>3</v>
      </c>
      <c r="R56" s="116" t="s">
        <v>245</v>
      </c>
      <c r="S56" s="117"/>
      <c r="T56" s="117" t="s">
        <v>234</v>
      </c>
      <c r="U56" s="161">
        <f>Q56*100/Q59</f>
        <v>27.272727272727273</v>
      </c>
      <c r="V56" s="118"/>
    </row>
    <row r="57" spans="2:33">
      <c r="B57" s="105" t="s">
        <v>230</v>
      </c>
      <c r="C57" s="106"/>
      <c r="D57" s="106"/>
      <c r="E57" s="107"/>
      <c r="F57" s="164">
        <f>MAX(AF14:AF38)</f>
        <v>90</v>
      </c>
      <c r="G57" s="75" t="s">
        <v>236</v>
      </c>
      <c r="J57" s="115" t="s">
        <v>237</v>
      </c>
      <c r="K57" s="116" t="s">
        <v>238</v>
      </c>
      <c r="L57" s="116"/>
      <c r="M57" s="116"/>
      <c r="N57" s="290" t="s">
        <v>242</v>
      </c>
      <c r="O57" s="290"/>
      <c r="P57" s="290"/>
      <c r="Q57" s="157">
        <f>(COUNTIF(AF14:AF38,"&lt;85")-(COUNTIF(AF14:AF38,"&lt;70")))</f>
        <v>2</v>
      </c>
      <c r="R57" s="116" t="s">
        <v>245</v>
      </c>
      <c r="S57" s="117"/>
      <c r="T57" s="117" t="s">
        <v>234</v>
      </c>
      <c r="U57" s="161">
        <f>Q57*100/Q59</f>
        <v>18.181818181818183</v>
      </c>
      <c r="V57" s="118"/>
    </row>
    <row r="58" spans="2:33">
      <c r="B58" s="105" t="s">
        <v>231</v>
      </c>
      <c r="C58" s="106"/>
      <c r="D58" s="106"/>
      <c r="E58" s="107"/>
      <c r="F58" s="164">
        <f>MIN(AF14:AF38)</f>
        <v>5</v>
      </c>
      <c r="G58" s="75" t="s">
        <v>236</v>
      </c>
      <c r="J58" s="119" t="s">
        <v>317</v>
      </c>
      <c r="K58" s="120" t="s">
        <v>238</v>
      </c>
      <c r="L58" s="120"/>
      <c r="M58" s="120"/>
      <c r="N58" s="291" t="s">
        <v>243</v>
      </c>
      <c r="O58" s="291"/>
      <c r="P58" s="291"/>
      <c r="Q58" s="158">
        <f>(COUNTIF(AF14:AF38,"&lt;101")-(COUNTIF(AF14:AF38,"&lt;85")))</f>
        <v>1</v>
      </c>
      <c r="R58" s="120" t="s">
        <v>245</v>
      </c>
      <c r="S58" s="121"/>
      <c r="T58" s="121" t="s">
        <v>234</v>
      </c>
      <c r="U58" s="162">
        <f>Q58*100/Q59</f>
        <v>9.0909090909090917</v>
      </c>
      <c r="V58" s="122"/>
    </row>
    <row r="59" spans="2:33">
      <c r="B59" s="105" t="s">
        <v>232</v>
      </c>
      <c r="C59" s="106"/>
      <c r="D59" s="106"/>
      <c r="E59" s="107"/>
      <c r="F59" s="75">
        <f>AF40/S7</f>
        <v>52.363636363636367</v>
      </c>
      <c r="G59" s="75" t="s">
        <v>236</v>
      </c>
      <c r="J59" s="286" t="s">
        <v>244</v>
      </c>
      <c r="K59" s="287"/>
      <c r="L59" s="287"/>
      <c r="M59" s="287"/>
      <c r="N59" s="287"/>
      <c r="O59" s="287"/>
      <c r="P59" s="287"/>
      <c r="Q59" s="159">
        <f>SUM(Q54:Q58)</f>
        <v>11</v>
      </c>
      <c r="R59" s="123" t="s">
        <v>245</v>
      </c>
      <c r="S59" s="124"/>
      <c r="T59" s="124" t="s">
        <v>234</v>
      </c>
      <c r="U59" s="163">
        <f>SUM(U54:U58)</f>
        <v>100.00000000000001</v>
      </c>
      <c r="V59" s="125"/>
    </row>
    <row r="61" spans="2:33">
      <c r="B61" s="230" t="s">
        <v>250</v>
      </c>
      <c r="C61" s="231"/>
      <c r="D61" s="231"/>
      <c r="E61" s="231"/>
      <c r="F61" s="231"/>
      <c r="G61" s="231"/>
      <c r="H61" s="231"/>
      <c r="I61" s="231"/>
      <c r="J61" s="231"/>
      <c r="K61" s="231"/>
      <c r="L61" s="231"/>
      <c r="M61" s="231"/>
      <c r="N61" s="231"/>
      <c r="O61" s="231"/>
      <c r="P61" s="231"/>
      <c r="Q61" s="231"/>
      <c r="R61" s="231"/>
      <c r="S61" s="232"/>
      <c r="T61" s="233" t="s">
        <v>251</v>
      </c>
      <c r="U61" s="234"/>
      <c r="V61" s="234"/>
      <c r="W61" s="234"/>
      <c r="X61" s="234"/>
      <c r="Y61" s="234"/>
      <c r="Z61" s="234"/>
      <c r="AA61" s="235"/>
      <c r="AB61" s="233" t="s">
        <v>252</v>
      </c>
      <c r="AC61" s="234"/>
      <c r="AD61" s="234"/>
      <c r="AE61" s="234"/>
      <c r="AF61" s="234"/>
      <c r="AG61" s="235"/>
    </row>
    <row r="62" spans="2:33">
      <c r="B62" s="236" t="s">
        <v>254</v>
      </c>
      <c r="C62" s="237"/>
      <c r="D62" s="237"/>
      <c r="E62" s="237"/>
      <c r="F62" s="237"/>
      <c r="G62" s="237"/>
      <c r="H62" s="237"/>
      <c r="I62" s="237"/>
      <c r="J62" s="237"/>
      <c r="K62" s="237"/>
      <c r="L62" s="237"/>
      <c r="M62" s="237"/>
      <c r="N62" s="237"/>
      <c r="O62" s="237"/>
      <c r="P62" s="237"/>
      <c r="Q62" s="237"/>
      <c r="R62" s="237"/>
      <c r="S62" s="238"/>
      <c r="T62" s="245"/>
      <c r="U62" s="246"/>
      <c r="V62" s="246"/>
      <c r="W62" s="246"/>
      <c r="X62" s="246"/>
      <c r="Y62" s="246"/>
      <c r="Z62" s="246"/>
      <c r="AA62" s="247"/>
      <c r="AB62" s="126"/>
      <c r="AC62" s="127"/>
      <c r="AD62" s="127"/>
      <c r="AE62" s="127"/>
      <c r="AF62" s="127"/>
      <c r="AG62" s="128"/>
    </row>
    <row r="63" spans="2:33">
      <c r="B63" s="239"/>
      <c r="C63" s="240"/>
      <c r="D63" s="240"/>
      <c r="E63" s="240"/>
      <c r="F63" s="240"/>
      <c r="G63" s="240"/>
      <c r="H63" s="240"/>
      <c r="I63" s="240"/>
      <c r="J63" s="240"/>
      <c r="K63" s="240"/>
      <c r="L63" s="240"/>
      <c r="M63" s="240"/>
      <c r="N63" s="240"/>
      <c r="O63" s="240"/>
      <c r="P63" s="240"/>
      <c r="Q63" s="240"/>
      <c r="R63" s="240"/>
      <c r="S63" s="241"/>
      <c r="T63" s="245"/>
      <c r="U63" s="246"/>
      <c r="V63" s="246"/>
      <c r="W63" s="246"/>
      <c r="X63" s="246"/>
      <c r="Y63" s="246"/>
      <c r="Z63" s="246"/>
      <c r="AA63" s="247"/>
      <c r="AB63" s="129"/>
      <c r="AC63" s="130"/>
      <c r="AD63" s="130"/>
      <c r="AE63" s="130"/>
      <c r="AF63" s="130"/>
      <c r="AG63" s="131"/>
    </row>
    <row r="64" spans="2:33" ht="43.5" customHeight="1">
      <c r="B64" s="239"/>
      <c r="C64" s="240"/>
      <c r="D64" s="240"/>
      <c r="E64" s="240"/>
      <c r="F64" s="240"/>
      <c r="G64" s="240"/>
      <c r="H64" s="240"/>
      <c r="I64" s="240"/>
      <c r="J64" s="240"/>
      <c r="K64" s="240"/>
      <c r="L64" s="240"/>
      <c r="M64" s="240"/>
      <c r="N64" s="240"/>
      <c r="O64" s="240"/>
      <c r="P64" s="240"/>
      <c r="Q64" s="240"/>
      <c r="R64" s="240"/>
      <c r="S64" s="241"/>
      <c r="T64" s="245"/>
      <c r="U64" s="246"/>
      <c r="V64" s="246"/>
      <c r="W64" s="246"/>
      <c r="X64" s="246"/>
      <c r="Y64" s="246"/>
      <c r="Z64" s="246"/>
      <c r="AA64" s="247"/>
      <c r="AB64" s="129"/>
      <c r="AC64" s="130"/>
      <c r="AD64" s="130"/>
      <c r="AE64" s="130"/>
      <c r="AF64" s="130"/>
      <c r="AG64" s="131"/>
    </row>
    <row r="65" spans="2:33">
      <c r="B65" s="239"/>
      <c r="C65" s="240"/>
      <c r="D65" s="240"/>
      <c r="E65" s="240"/>
      <c r="F65" s="240"/>
      <c r="G65" s="240"/>
      <c r="H65" s="240"/>
      <c r="I65" s="240"/>
      <c r="J65" s="240"/>
      <c r="K65" s="240"/>
      <c r="L65" s="240"/>
      <c r="M65" s="240"/>
      <c r="N65" s="240"/>
      <c r="O65" s="240"/>
      <c r="P65" s="240"/>
      <c r="Q65" s="240"/>
      <c r="R65" s="240"/>
      <c r="S65" s="241"/>
      <c r="T65" s="248">
        <f ca="1">GENEL!C13</f>
        <v>42699</v>
      </c>
      <c r="U65" s="249"/>
      <c r="V65" s="249"/>
      <c r="W65" s="249"/>
      <c r="X65" s="249"/>
      <c r="Y65" s="249"/>
      <c r="Z65" s="249"/>
      <c r="AA65" s="250"/>
      <c r="AB65" s="248">
        <f ca="1">TODAY()</f>
        <v>42699</v>
      </c>
      <c r="AC65" s="249"/>
      <c r="AD65" s="249"/>
      <c r="AE65" s="249"/>
      <c r="AF65" s="249"/>
      <c r="AG65" s="250"/>
    </row>
    <row r="66" spans="2:33">
      <c r="B66" s="239"/>
      <c r="C66" s="240"/>
      <c r="D66" s="240"/>
      <c r="E66" s="240"/>
      <c r="F66" s="240"/>
      <c r="G66" s="240"/>
      <c r="H66" s="240"/>
      <c r="I66" s="240"/>
      <c r="J66" s="240"/>
      <c r="K66" s="240"/>
      <c r="L66" s="240"/>
      <c r="M66" s="240"/>
      <c r="N66" s="240"/>
      <c r="O66" s="240"/>
      <c r="P66" s="240"/>
      <c r="Q66" s="240"/>
      <c r="R66" s="240"/>
      <c r="S66" s="241"/>
      <c r="T66" s="251" t="str">
        <f>GENEL!G5</f>
        <v>Harun Yıldız</v>
      </c>
      <c r="U66" s="252"/>
      <c r="V66" s="252"/>
      <c r="W66" s="252"/>
      <c r="X66" s="252"/>
      <c r="Y66" s="252"/>
      <c r="Z66" s="252"/>
      <c r="AA66" s="253"/>
      <c r="AB66" s="251" t="str">
        <f>GENEL!C12</f>
        <v>HASAN KILIÇ</v>
      </c>
      <c r="AC66" s="252"/>
      <c r="AD66" s="252"/>
      <c r="AE66" s="252"/>
      <c r="AF66" s="252"/>
      <c r="AG66" s="253"/>
    </row>
    <row r="67" spans="2:33">
      <c r="B67" s="242"/>
      <c r="C67" s="243"/>
      <c r="D67" s="243"/>
      <c r="E67" s="243"/>
      <c r="F67" s="243"/>
      <c r="G67" s="243"/>
      <c r="H67" s="243"/>
      <c r="I67" s="243"/>
      <c r="J67" s="243"/>
      <c r="K67" s="243"/>
      <c r="L67" s="243"/>
      <c r="M67" s="243"/>
      <c r="N67" s="243"/>
      <c r="O67" s="243"/>
      <c r="P67" s="243"/>
      <c r="Q67" s="243"/>
      <c r="R67" s="243"/>
      <c r="S67" s="244"/>
      <c r="T67" s="254" t="str">
        <f>GENEL!H4</f>
        <v>Bilişim Teknolojileri</v>
      </c>
      <c r="U67" s="255"/>
      <c r="V67" s="255"/>
      <c r="W67" s="255"/>
      <c r="X67" s="255"/>
      <c r="Y67" s="255"/>
      <c r="Z67" s="255"/>
      <c r="AA67" s="256"/>
      <c r="AB67" s="310" t="s">
        <v>253</v>
      </c>
      <c r="AC67" s="311"/>
      <c r="AD67" s="311"/>
      <c r="AE67" s="311"/>
      <c r="AF67" s="311"/>
      <c r="AG67" s="312"/>
    </row>
  </sheetData>
  <sheetProtection sheet="1" objects="1" scenarios="1"/>
  <protectedRanges>
    <protectedRange sqref="F14:AD38" name="Aralık1"/>
  </protectedRanges>
  <mergeCells count="64">
    <mergeCell ref="AB65:AG65"/>
    <mergeCell ref="T66:AA66"/>
    <mergeCell ref="AB66:AG66"/>
    <mergeCell ref="T67:AA67"/>
    <mergeCell ref="AB67:AG67"/>
    <mergeCell ref="N58:P58"/>
    <mergeCell ref="J59:P59"/>
    <mergeCell ref="B61:S61"/>
    <mergeCell ref="T61:AA61"/>
    <mergeCell ref="AB61:AG61"/>
    <mergeCell ref="B62:S67"/>
    <mergeCell ref="T62:AA62"/>
    <mergeCell ref="T63:AA63"/>
    <mergeCell ref="T64:AA64"/>
    <mergeCell ref="T65:AA65"/>
    <mergeCell ref="N57:P57"/>
    <mergeCell ref="D39:E39"/>
    <mergeCell ref="A40:E40"/>
    <mergeCell ref="A41:E41"/>
    <mergeCell ref="A42:E42"/>
    <mergeCell ref="A43:E43"/>
    <mergeCell ref="A44:E44"/>
    <mergeCell ref="J52:V52"/>
    <mergeCell ref="J53:P53"/>
    <mergeCell ref="N54:P54"/>
    <mergeCell ref="N55:P55"/>
    <mergeCell ref="N56:P56"/>
    <mergeCell ref="A38:B38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W7:Y7"/>
    <mergeCell ref="Z7:AA7"/>
    <mergeCell ref="A2:AG2"/>
    <mergeCell ref="A14:B14"/>
    <mergeCell ref="B7:C7"/>
    <mergeCell ref="F7:G7"/>
    <mergeCell ref="H7:J7"/>
    <mergeCell ref="T7:V7"/>
    <mergeCell ref="A11:E11"/>
    <mergeCell ref="AE11:AF11"/>
    <mergeCell ref="AG11:AG13"/>
    <mergeCell ref="A12:E12"/>
    <mergeCell ref="A13:B13"/>
  </mergeCells>
  <dataValidations count="1">
    <dataValidation type="list" allowBlank="1" showInputMessage="1" showErrorMessage="1" sqref="F7">
      <formula1>SINIFLAR</formula1>
    </dataValidation>
  </dataValidations>
  <pageMargins left="0.7" right="0.7" top="0.75" bottom="0.75" header="0.3" footer="0.3"/>
  <pageSetup paperSize="9" scale="60" orientation="landscape" r:id="rId1"/>
  <rowBreaks count="1" manualBreakCount="1">
    <brk id="38" max="16383" man="1"/>
  </rowBreaks>
  <colBreaks count="1" manualBreakCount="1">
    <brk id="33" max="1048575" man="1"/>
  </colBreaks>
  <ignoredErrors>
    <ignoredError sqref="F40:AD44 F52:F55 F57:F58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49"/>
  <sheetViews>
    <sheetView topLeftCell="A10" workbookViewId="0">
      <selection activeCell="W47" sqref="W47"/>
    </sheetView>
  </sheetViews>
  <sheetFormatPr defaultRowHeight="15"/>
  <cols>
    <col min="1" max="1" width="6.42578125" style="1" customWidth="1"/>
    <col min="2" max="2" width="10.28515625" style="1" customWidth="1"/>
    <col min="3" max="3" width="13.5703125" style="1" customWidth="1"/>
    <col min="4" max="4" width="5.42578125" style="1" customWidth="1"/>
    <col min="5" max="8" width="4.7109375" style="1" customWidth="1"/>
    <col min="9" max="9" width="4.42578125" style="1" customWidth="1"/>
    <col min="10" max="28" width="4.7109375" style="1" customWidth="1"/>
    <col min="29" max="29" width="4.140625" style="1" customWidth="1"/>
    <col min="30" max="30" width="5.140625" style="1" customWidth="1"/>
    <col min="31" max="16384" width="9.140625" style="1"/>
  </cols>
  <sheetData>
    <row r="1" spans="1:30" ht="23.25" customHeight="1">
      <c r="A1" s="314" t="str">
        <f>GENEL!C15</f>
        <v>Sarıköy Çok Prog. An. Lis. Sınav Genel Değerlendirme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316"/>
    </row>
    <row r="3" spans="1:30">
      <c r="A3" s="347" t="s">
        <v>0</v>
      </c>
      <c r="B3" s="347"/>
      <c r="C3" s="52" t="str">
        <f>GENEL!C4</f>
        <v>Biyoloji</v>
      </c>
      <c r="D3" s="348" t="s">
        <v>301</v>
      </c>
      <c r="E3" s="348"/>
      <c r="F3" s="348"/>
      <c r="G3" s="348"/>
      <c r="H3" s="348"/>
      <c r="I3" s="348"/>
      <c r="J3" s="349" t="str">
        <f>GENEL!C7</f>
        <v>1.Dönem</v>
      </c>
      <c r="K3" s="350"/>
      <c r="L3" s="350"/>
      <c r="M3" s="351"/>
      <c r="N3" s="352" t="s">
        <v>5</v>
      </c>
      <c r="O3" s="353"/>
      <c r="P3" s="353"/>
      <c r="Q3" s="353"/>
      <c r="R3" s="353"/>
      <c r="S3" s="353"/>
      <c r="T3" s="354"/>
      <c r="U3" s="320" t="s">
        <v>221</v>
      </c>
      <c r="V3" s="321"/>
      <c r="W3" s="321"/>
      <c r="X3" s="321"/>
      <c r="Y3" s="321"/>
      <c r="Z3" s="321"/>
      <c r="AA3" s="321"/>
      <c r="AB3" s="57"/>
      <c r="AC3" s="53">
        <f>A!F52+B!F52</f>
        <v>22</v>
      </c>
      <c r="AD3" s="54">
        <f>AC3/J5</f>
        <v>0.52380952380952384</v>
      </c>
    </row>
    <row r="4" spans="1:30">
      <c r="A4" s="347" t="s">
        <v>302</v>
      </c>
      <c r="B4" s="347"/>
      <c r="C4" s="52">
        <f>GENEL!C10</f>
        <v>11</v>
      </c>
      <c r="D4" s="348" t="s">
        <v>303</v>
      </c>
      <c r="E4" s="348"/>
      <c r="F4" s="348"/>
      <c r="G4" s="348"/>
      <c r="H4" s="348"/>
      <c r="I4" s="348"/>
      <c r="J4" s="349" t="str">
        <f>GENEL!C8</f>
        <v>1. Yazılı</v>
      </c>
      <c r="K4" s="350"/>
      <c r="L4" s="350"/>
      <c r="M4" s="351"/>
      <c r="N4" s="355">
        <f>GENEL!C9</f>
        <v>42684</v>
      </c>
      <c r="O4" s="356"/>
      <c r="P4" s="356"/>
      <c r="Q4" s="356"/>
      <c r="R4" s="356"/>
      <c r="S4" s="356"/>
      <c r="T4" s="357"/>
      <c r="U4" s="320" t="s">
        <v>304</v>
      </c>
      <c r="V4" s="321"/>
      <c r="W4" s="321"/>
      <c r="X4" s="321"/>
      <c r="Y4" s="321"/>
      <c r="Z4" s="321"/>
      <c r="AA4" s="321"/>
      <c r="AB4" s="58" t="s">
        <v>324</v>
      </c>
      <c r="AC4" s="53">
        <f>A!F54+B!F54</f>
        <v>14</v>
      </c>
      <c r="AD4" s="55">
        <f>IF(AC4="","",AC4/AC3)</f>
        <v>0.63636363636363635</v>
      </c>
    </row>
    <row r="5" spans="1:30">
      <c r="A5" s="347" t="s">
        <v>305</v>
      </c>
      <c r="B5" s="347"/>
      <c r="C5" s="187" t="str">
        <f>CONCATENATE(A!F7,",",B!F7)</f>
        <v>9A,11A</v>
      </c>
      <c r="D5" s="348" t="s">
        <v>306</v>
      </c>
      <c r="E5" s="348"/>
      <c r="F5" s="348"/>
      <c r="G5" s="348"/>
      <c r="H5" s="348"/>
      <c r="I5" s="348"/>
      <c r="J5" s="349">
        <f>A!F52+A!F53+B!F52+B!F53</f>
        <v>42</v>
      </c>
      <c r="K5" s="350"/>
      <c r="L5" s="350"/>
      <c r="M5" s="351"/>
      <c r="N5" s="360" t="str">
        <f>GENEL!C5</f>
        <v>2016-17</v>
      </c>
      <c r="O5" s="361"/>
      <c r="P5" s="361"/>
      <c r="Q5" s="361"/>
      <c r="R5" s="361"/>
      <c r="S5" s="361"/>
      <c r="T5" s="362"/>
      <c r="U5" s="320" t="s">
        <v>307</v>
      </c>
      <c r="V5" s="321"/>
      <c r="W5" s="321"/>
      <c r="X5" s="321"/>
      <c r="Y5" s="321"/>
      <c r="Z5" s="321"/>
      <c r="AA5" s="321"/>
      <c r="AB5" s="58" t="s">
        <v>325</v>
      </c>
      <c r="AC5" s="53">
        <f>A!F55+B!F55</f>
        <v>8</v>
      </c>
      <c r="AD5" s="55">
        <f>IF(AC5="","",AC5/AC3)</f>
        <v>0.36363636363636365</v>
      </c>
    </row>
    <row r="6" spans="1:30">
      <c r="A6" s="167"/>
      <c r="B6" s="103"/>
      <c r="C6" s="103"/>
      <c r="D6" s="168"/>
      <c r="E6" s="168"/>
      <c r="F6" s="169"/>
      <c r="G6" s="170"/>
      <c r="H6" s="170"/>
      <c r="I6" s="103"/>
      <c r="J6" s="167"/>
      <c r="K6" s="171"/>
      <c r="L6" s="103"/>
      <c r="M6" s="103"/>
      <c r="N6" s="172"/>
      <c r="O6" s="173"/>
      <c r="P6" s="173"/>
      <c r="Q6" s="173"/>
      <c r="R6" s="173"/>
      <c r="S6" s="173"/>
      <c r="T6" s="173"/>
      <c r="U6" s="103"/>
      <c r="V6" s="103"/>
      <c r="W6" s="103"/>
      <c r="X6" s="103"/>
      <c r="Y6" s="169"/>
      <c r="Z6" s="103"/>
      <c r="AA6" s="103"/>
      <c r="AB6" s="103"/>
      <c r="AC6" s="103"/>
      <c r="AD6" s="103"/>
    </row>
    <row r="7" spans="1:30" ht="40.5" customHeight="1">
      <c r="A7" s="341" t="s">
        <v>224</v>
      </c>
      <c r="B7" s="342" t="s">
        <v>308</v>
      </c>
      <c r="C7" s="343"/>
      <c r="D7" s="346" t="s">
        <v>309</v>
      </c>
      <c r="E7" s="346"/>
      <c r="F7" s="346"/>
      <c r="G7" s="346"/>
      <c r="H7" s="346"/>
      <c r="I7" s="323" t="s">
        <v>310</v>
      </c>
      <c r="J7" s="324"/>
      <c r="K7" s="323" t="s">
        <v>311</v>
      </c>
      <c r="L7" s="324"/>
      <c r="M7" s="323" t="s">
        <v>312</v>
      </c>
      <c r="N7" s="324"/>
      <c r="O7" s="323" t="s">
        <v>313</v>
      </c>
      <c r="P7" s="324"/>
      <c r="Q7" s="323" t="s">
        <v>314</v>
      </c>
      <c r="R7" s="324"/>
      <c r="S7" s="329" t="s">
        <v>315</v>
      </c>
      <c r="T7" s="330"/>
      <c r="U7" s="331"/>
      <c r="V7" s="342" t="s">
        <v>316</v>
      </c>
      <c r="W7" s="365"/>
      <c r="X7" s="365"/>
      <c r="Y7" s="365"/>
      <c r="Z7" s="365"/>
      <c r="AA7" s="365"/>
      <c r="AB7" s="365"/>
      <c r="AC7" s="365"/>
      <c r="AD7" s="343"/>
    </row>
    <row r="8" spans="1:30" ht="41.25" customHeight="1">
      <c r="A8" s="341"/>
      <c r="B8" s="344"/>
      <c r="C8" s="345"/>
      <c r="D8" s="363" t="s">
        <v>336</v>
      </c>
      <c r="E8" s="363" t="s">
        <v>337</v>
      </c>
      <c r="F8" s="363" t="s">
        <v>338</v>
      </c>
      <c r="G8" s="363" t="s">
        <v>237</v>
      </c>
      <c r="H8" s="363" t="s">
        <v>317</v>
      </c>
      <c r="I8" s="325"/>
      <c r="J8" s="326"/>
      <c r="K8" s="325"/>
      <c r="L8" s="326"/>
      <c r="M8" s="325"/>
      <c r="N8" s="326"/>
      <c r="O8" s="325"/>
      <c r="P8" s="326"/>
      <c r="Q8" s="325"/>
      <c r="R8" s="326"/>
      <c r="S8" s="332"/>
      <c r="T8" s="333"/>
      <c r="U8" s="334"/>
      <c r="V8" s="366"/>
      <c r="W8" s="367"/>
      <c r="X8" s="367"/>
      <c r="Y8" s="367"/>
      <c r="Z8" s="367"/>
      <c r="AA8" s="367"/>
      <c r="AB8" s="367"/>
      <c r="AC8" s="367"/>
      <c r="AD8" s="368"/>
    </row>
    <row r="9" spans="1:30">
      <c r="A9" s="188" t="str">
        <f>[1]Genel!J1</f>
        <v>BİRL.</v>
      </c>
      <c r="B9" s="358" t="str">
        <f>[1]Genel!K1</f>
        <v>DERSE GİREN ÖĞRETMEN</v>
      </c>
      <c r="C9" s="359"/>
      <c r="D9" s="364"/>
      <c r="E9" s="364"/>
      <c r="F9" s="364"/>
      <c r="G9" s="364"/>
      <c r="H9" s="364"/>
      <c r="I9" s="327"/>
      <c r="J9" s="328"/>
      <c r="K9" s="327"/>
      <c r="L9" s="328"/>
      <c r="M9" s="327"/>
      <c r="N9" s="328"/>
      <c r="O9" s="327"/>
      <c r="P9" s="328"/>
      <c r="Q9" s="327"/>
      <c r="R9" s="328"/>
      <c r="S9" s="335"/>
      <c r="T9" s="336"/>
      <c r="U9" s="337"/>
      <c r="V9" s="344"/>
      <c r="W9" s="369"/>
      <c r="X9" s="369"/>
      <c r="Y9" s="369"/>
      <c r="Z9" s="369"/>
      <c r="AA9" s="369"/>
      <c r="AB9" s="369"/>
      <c r="AC9" s="369"/>
      <c r="AD9" s="345"/>
    </row>
    <row r="10" spans="1:30">
      <c r="A10" s="189" t="str">
        <f>A!F7</f>
        <v>9A</v>
      </c>
      <c r="B10" s="371" t="str">
        <f>A!T66</f>
        <v>Harun Yıldız</v>
      </c>
      <c r="C10" s="372"/>
      <c r="D10" s="190">
        <f>A!Q54</f>
        <v>4</v>
      </c>
      <c r="E10" s="190">
        <f>A!Q55</f>
        <v>3</v>
      </c>
      <c r="F10" s="190">
        <f>A!Q56</f>
        <v>2</v>
      </c>
      <c r="G10" s="190">
        <f>A!Q57</f>
        <v>1</v>
      </c>
      <c r="H10" s="190">
        <f>A!Q58</f>
        <v>1</v>
      </c>
      <c r="I10" s="373">
        <f>A!K7</f>
        <v>22</v>
      </c>
      <c r="J10" s="374"/>
      <c r="K10" s="375">
        <f>A!S7</f>
        <v>11</v>
      </c>
      <c r="L10" s="376"/>
      <c r="M10" s="375">
        <f>A!F53</f>
        <v>11</v>
      </c>
      <c r="N10" s="376"/>
      <c r="O10" s="375">
        <f>A!F54</f>
        <v>7</v>
      </c>
      <c r="P10" s="376"/>
      <c r="Q10" s="377">
        <f>A!F55</f>
        <v>4</v>
      </c>
      <c r="R10" s="378"/>
      <c r="S10" s="379">
        <f t="shared" ref="S10:S11" si="0">O10/K10</f>
        <v>0.63636363636363635</v>
      </c>
      <c r="T10" s="380"/>
      <c r="U10" s="381"/>
      <c r="V10" s="370"/>
      <c r="W10" s="370"/>
      <c r="X10" s="370"/>
      <c r="Y10" s="370"/>
      <c r="Z10" s="370"/>
      <c r="AA10" s="370"/>
      <c r="AB10" s="370"/>
      <c r="AC10" s="370"/>
      <c r="AD10" s="370"/>
    </row>
    <row r="11" spans="1:30">
      <c r="A11" s="189" t="str">
        <f>B!F7</f>
        <v>11A</v>
      </c>
      <c r="B11" s="371" t="str">
        <f>B!T66</f>
        <v>Harun Yıldız</v>
      </c>
      <c r="C11" s="372"/>
      <c r="D11" s="190">
        <f>B!Q54</f>
        <v>4</v>
      </c>
      <c r="E11" s="190">
        <f>B!Q55</f>
        <v>1</v>
      </c>
      <c r="F11" s="190">
        <f>B!Q56</f>
        <v>3</v>
      </c>
      <c r="G11" s="190">
        <f>B!Q57</f>
        <v>2</v>
      </c>
      <c r="H11" s="190">
        <f>B!Q58</f>
        <v>1</v>
      </c>
      <c r="I11" s="373">
        <f>B!K7</f>
        <v>20</v>
      </c>
      <c r="J11" s="374"/>
      <c r="K11" s="375">
        <f>B!S7</f>
        <v>11</v>
      </c>
      <c r="L11" s="376"/>
      <c r="M11" s="375">
        <f>B!F53</f>
        <v>9</v>
      </c>
      <c r="N11" s="376"/>
      <c r="O11" s="375">
        <f>B!F54</f>
        <v>7</v>
      </c>
      <c r="P11" s="376"/>
      <c r="Q11" s="377">
        <f>B!F55</f>
        <v>4</v>
      </c>
      <c r="R11" s="378"/>
      <c r="S11" s="379">
        <f t="shared" si="0"/>
        <v>0.63636363636363635</v>
      </c>
      <c r="T11" s="380"/>
      <c r="U11" s="381"/>
      <c r="V11" s="370"/>
      <c r="W11" s="370"/>
      <c r="X11" s="370"/>
      <c r="Y11" s="370"/>
      <c r="Z11" s="370"/>
      <c r="AA11" s="370"/>
      <c r="AB11" s="370"/>
      <c r="AC11" s="370"/>
      <c r="AD11" s="370"/>
    </row>
    <row r="12" spans="1:30">
      <c r="A12" s="174"/>
      <c r="B12" s="387" t="s">
        <v>322</v>
      </c>
      <c r="C12" s="387"/>
      <c r="D12" s="191">
        <f>SUM(D10:D11)</f>
        <v>8</v>
      </c>
      <c r="E12" s="192">
        <f>SUM(E10:E11)</f>
        <v>4</v>
      </c>
      <c r="F12" s="192">
        <f t="shared" ref="F12:Q12" si="1">SUM(F10:F11)</f>
        <v>5</v>
      </c>
      <c r="G12" s="192">
        <f t="shared" si="1"/>
        <v>3</v>
      </c>
      <c r="H12" s="192">
        <f t="shared" si="1"/>
        <v>2</v>
      </c>
      <c r="I12" s="388">
        <f t="shared" si="1"/>
        <v>42</v>
      </c>
      <c r="J12" s="388"/>
      <c r="K12" s="388">
        <f t="shared" si="1"/>
        <v>22</v>
      </c>
      <c r="L12" s="388"/>
      <c r="M12" s="388">
        <f t="shared" si="1"/>
        <v>20</v>
      </c>
      <c r="N12" s="388"/>
      <c r="O12" s="388">
        <f t="shared" si="1"/>
        <v>14</v>
      </c>
      <c r="P12" s="388"/>
      <c r="Q12" s="388">
        <f t="shared" si="1"/>
        <v>8</v>
      </c>
      <c r="R12" s="388"/>
      <c r="S12" s="389">
        <f>O12/K12*100</f>
        <v>63.636363636363633</v>
      </c>
      <c r="T12" s="389"/>
      <c r="U12" s="389"/>
      <c r="V12" s="390"/>
      <c r="W12" s="391"/>
      <c r="X12" s="391"/>
      <c r="Y12" s="391"/>
      <c r="Z12" s="391"/>
      <c r="AA12" s="391"/>
      <c r="AB12" s="391"/>
      <c r="AC12" s="391"/>
      <c r="AD12" s="392"/>
    </row>
    <row r="13" spans="1:30">
      <c r="A13" s="175"/>
      <c r="B13" s="176"/>
      <c r="C13" s="176"/>
      <c r="D13" s="177"/>
      <c r="E13" s="177"/>
      <c r="F13" s="177"/>
      <c r="G13" s="177"/>
      <c r="H13" s="177"/>
      <c r="I13" s="177"/>
      <c r="J13" s="177"/>
      <c r="K13" s="177"/>
      <c r="L13" s="177"/>
      <c r="M13" s="178" t="e">
        <f>#REF!/#REF!</f>
        <v>#REF!</v>
      </c>
      <c r="N13" s="179" t="e">
        <f>#REF!/#REF!</f>
        <v>#REF!</v>
      </c>
      <c r="O13" s="180"/>
      <c r="P13" s="180"/>
    </row>
    <row r="14" spans="1:30" ht="127.5" customHeight="1">
      <c r="A14" s="382" t="s">
        <v>318</v>
      </c>
      <c r="B14" s="383"/>
      <c r="C14" s="393"/>
      <c r="D14" s="193" t="str">
        <f>IF(OR(KAZANIMLAR!B2=""),"",KAZANIMLAR!B2)</f>
        <v>BİLGİSAYAR DONANIMI</v>
      </c>
      <c r="E14" s="193" t="str">
        <f>IF(OR(KAZANIMLAR!B3=""),"",KAZANIMLAR!B3)</f>
        <v>KASA</v>
      </c>
      <c r="F14" s="193" t="str">
        <f>IF(OR(KAZANIMLAR!B4=""),"",KAZANIMLAR!B4)</f>
        <v>MONİTÖR</v>
      </c>
      <c r="G14" s="193" t="str">
        <f>IF(OR(KAZANIMLAR!B5=""),"",KAZANIMLAR!B5)</f>
        <v>FARE KLAVYE</v>
      </c>
      <c r="H14" s="193" t="str">
        <f>IF(OR(KAZANIMLAR!B6=""),"",KAZANIMLAR!B6)</f>
        <v>HARDDİSK</v>
      </c>
      <c r="I14" s="193" t="str">
        <f>IF(OR(KAZANIMLAR!B7=""),"",KAZANIMLAR!B7)</f>
        <v>RAM-ROM</v>
      </c>
      <c r="J14" s="193" t="str">
        <f>IF(OR(KAZANIMLAR!B8=""),"",KAZANIMLAR!B8)</f>
        <v>DVD-CD</v>
      </c>
      <c r="K14" s="193" t="str">
        <f>IF(OR(KAZANIMLAR!B9=""),"",KAZANIMLAR!B9)</f>
        <v>YAZILIM</v>
      </c>
      <c r="L14" s="193" t="str">
        <f>IF(OR(KAZANIMLAR!B10=""),"",KAZANIMLAR!B10)</f>
        <v>DONANIM</v>
      </c>
      <c r="M14" s="193" t="str">
        <f>IF(OR(KAZANIMLAR!B11=""),"",KAZANIMLAR!B11)</f>
        <v>HARİCİ CİHAZLAR</v>
      </c>
      <c r="N14" s="193" t="str">
        <f>IF(OR(KAZANIMLAR!B12=""),"",KAZANIMLAR!B12)</f>
        <v>DENEME</v>
      </c>
      <c r="O14" s="193" t="str">
        <f>IF(OR(KAZANIMLAR!B13=""),"",KAZANIMLAR!B13)</f>
        <v/>
      </c>
      <c r="P14" s="193" t="str">
        <f>IF(OR(KAZANIMLAR!B14=""),"",KAZANIMLAR!B14)</f>
        <v/>
      </c>
      <c r="Q14" s="193" t="str">
        <f>IF(OR(KAZANIMLAR!B15=""),"",KAZANIMLAR!B15)</f>
        <v/>
      </c>
      <c r="R14" s="193" t="str">
        <f>IF(OR(KAZANIMLAR!B16=""),"",KAZANIMLAR!B16)</f>
        <v/>
      </c>
      <c r="S14" s="193" t="str">
        <f>IF(OR(KAZANIMLAR!B17=""),"",KAZANIMLAR!B17)</f>
        <v/>
      </c>
      <c r="T14" s="193" t="str">
        <f>IF(OR(KAZANIMLAR!B18=""),"",KAZANIMLAR!B18)</f>
        <v/>
      </c>
      <c r="U14" s="193" t="str">
        <f>IF(OR(KAZANIMLAR!B19=""),"",KAZANIMLAR!B19)</f>
        <v/>
      </c>
      <c r="V14" s="193" t="str">
        <f>IF(OR(KAZANIMLAR!B20=""),"",KAZANIMLAR!B20)</f>
        <v/>
      </c>
      <c r="W14" s="193" t="str">
        <f>IF(OR(KAZANIMLAR!B21=""),"",KAZANIMLAR!B21)</f>
        <v/>
      </c>
      <c r="X14" s="193" t="str">
        <f>IF(OR(KAZANIMLAR!B22=""),"",KAZANIMLAR!B22)</f>
        <v/>
      </c>
      <c r="Y14" s="193" t="str">
        <f>IF(OR(KAZANIMLAR!B23=""),"",KAZANIMLAR!B23)</f>
        <v/>
      </c>
      <c r="Z14" s="193" t="str">
        <f>IF(OR(KAZANIMLAR!B24=""),"",KAZANIMLAR!B24)</f>
        <v/>
      </c>
      <c r="AA14" s="193" t="str">
        <f>IF(OR(KAZANIMLAR!B25=""),"",KAZANIMLAR!B25)</f>
        <v/>
      </c>
      <c r="AB14" s="193" t="str">
        <f>IF(OR(KAZANIMLAR!B26=""),"",KAZANIMLAR!B26)</f>
        <v/>
      </c>
      <c r="AC14" s="394"/>
      <c r="AD14" s="395"/>
    </row>
    <row r="15" spans="1:30">
      <c r="A15" s="396" t="s">
        <v>256</v>
      </c>
      <c r="B15" s="397"/>
      <c r="C15" s="398"/>
      <c r="D15" s="194">
        <v>1</v>
      </c>
      <c r="E15" s="194">
        <v>2</v>
      </c>
      <c r="F15" s="194">
        <v>3</v>
      </c>
      <c r="G15" s="194">
        <v>4</v>
      </c>
      <c r="H15" s="194">
        <v>5</v>
      </c>
      <c r="I15" s="194">
        <v>6</v>
      </c>
      <c r="J15" s="194">
        <v>7</v>
      </c>
      <c r="K15" s="194">
        <v>8</v>
      </c>
      <c r="L15" s="194">
        <v>9</v>
      </c>
      <c r="M15" s="194">
        <v>10</v>
      </c>
      <c r="N15" s="194">
        <v>11</v>
      </c>
      <c r="O15" s="194">
        <v>12</v>
      </c>
      <c r="P15" s="194">
        <v>13</v>
      </c>
      <c r="Q15" s="194">
        <v>14</v>
      </c>
      <c r="R15" s="194">
        <v>15</v>
      </c>
      <c r="S15" s="194">
        <v>16</v>
      </c>
      <c r="T15" s="194">
        <v>17</v>
      </c>
      <c r="U15" s="194">
        <v>18</v>
      </c>
      <c r="V15" s="194">
        <v>19</v>
      </c>
      <c r="W15" s="194">
        <v>20</v>
      </c>
      <c r="X15" s="194">
        <v>21</v>
      </c>
      <c r="Y15" s="194">
        <v>22</v>
      </c>
      <c r="Z15" s="194">
        <v>23</v>
      </c>
      <c r="AA15" s="194">
        <v>24</v>
      </c>
      <c r="AB15" s="194">
        <v>25</v>
      </c>
      <c r="AC15" s="399" t="s">
        <v>319</v>
      </c>
      <c r="AD15" s="400"/>
    </row>
    <row r="16" spans="1:30" ht="22.5" customHeight="1">
      <c r="A16" s="396" t="s">
        <v>320</v>
      </c>
      <c r="B16" s="397"/>
      <c r="C16" s="398"/>
      <c r="D16" s="194">
        <f>IF(OR(KAZANIMLAR!C2=""),"",KAZANIMLAR!C2)</f>
        <v>10</v>
      </c>
      <c r="E16" s="194">
        <f>IF(OR(KAZANIMLAR!C3=""),"",KAZANIMLAR!C3)</f>
        <v>10</v>
      </c>
      <c r="F16" s="194">
        <f>IF(OR(KAZANIMLAR!C4=""),"",KAZANIMLAR!C4)</f>
        <v>10</v>
      </c>
      <c r="G16" s="194">
        <f>IF(OR(KAZANIMLAR!C5=""),"",KAZANIMLAR!C5)</f>
        <v>10</v>
      </c>
      <c r="H16" s="194">
        <f>IF(OR(KAZANIMLAR!C6=""),"",KAZANIMLAR!C6)</f>
        <v>10</v>
      </c>
      <c r="I16" s="194">
        <f>IF(OR(KAZANIMLAR!C7=""),"",KAZANIMLAR!C7)</f>
        <v>10</v>
      </c>
      <c r="J16" s="194">
        <f>IF(OR(KAZANIMLAR!C8=""),"",KAZANIMLAR!C8)</f>
        <v>10</v>
      </c>
      <c r="K16" s="194">
        <f>IF(OR(KAZANIMLAR!C9=""),"",KAZANIMLAR!C9)</f>
        <v>10</v>
      </c>
      <c r="L16" s="194">
        <f>IF(OR(KAZANIMLAR!C10=""),"",KAZANIMLAR!C10)</f>
        <v>10</v>
      </c>
      <c r="M16" s="194">
        <f>IF(OR(KAZANIMLAR!C11=""),"",KAZANIMLAR!C11)</f>
        <v>10</v>
      </c>
      <c r="N16" s="194" t="str">
        <f>IF(OR(KAZANIMLAR!C12=""),"",KAZANIMLAR!C12)</f>
        <v/>
      </c>
      <c r="O16" s="194" t="str">
        <f>IF(OR(KAZANIMLAR!C13=""),"",KAZANIMLAR!C13)</f>
        <v/>
      </c>
      <c r="P16" s="194" t="str">
        <f>IF(OR(KAZANIMLAR!C14=""),"",KAZANIMLAR!C14)</f>
        <v/>
      </c>
      <c r="Q16" s="194" t="str">
        <f>IF(OR(KAZANIMLAR!C15=""),"",KAZANIMLAR!C15)</f>
        <v/>
      </c>
      <c r="R16" s="194" t="str">
        <f>IF(OR(KAZANIMLAR!C16=""),"",KAZANIMLAR!C16)</f>
        <v/>
      </c>
      <c r="S16" s="194" t="str">
        <f>IF(OR(KAZANIMLAR!C17=""),"",KAZANIMLAR!C17)</f>
        <v/>
      </c>
      <c r="T16" s="194" t="str">
        <f>IF(OR(KAZANIMLAR!C18=""),"",KAZANIMLAR!C18)</f>
        <v/>
      </c>
      <c r="U16" s="194" t="str">
        <f>IF(OR(KAZANIMLAR!C19=""),"",KAZANIMLAR!C19)</f>
        <v/>
      </c>
      <c r="V16" s="194" t="str">
        <f>IF(OR(KAZANIMLAR!C20=""),"",KAZANIMLAR!C20)</f>
        <v/>
      </c>
      <c r="W16" s="194" t="str">
        <f>IF(OR(KAZANIMLAR!C21=""),"",KAZANIMLAR!C21)</f>
        <v/>
      </c>
      <c r="X16" s="194" t="str">
        <f>IF(OR(KAZANIMLAR!C22=""),"",KAZANIMLAR!C22)</f>
        <v/>
      </c>
      <c r="Y16" s="194" t="str">
        <f>IF(OR(KAZANIMLAR!C23=""),"",KAZANIMLAR!C23)</f>
        <v/>
      </c>
      <c r="Z16" s="194" t="str">
        <f>IF(OR(KAZANIMLAR!C24=""),"",KAZANIMLAR!C24)</f>
        <v/>
      </c>
      <c r="AA16" s="194" t="str">
        <f>IF(OR(KAZANIMLAR!C25=""),"",KAZANIMLAR!C25)</f>
        <v/>
      </c>
      <c r="AB16" s="194" t="str">
        <f>IF(OR(KAZANIMLAR!C26=""),"",KAZANIMLAR!C26)</f>
        <v/>
      </c>
      <c r="AC16" s="401"/>
      <c r="AD16" s="402"/>
    </row>
    <row r="17" spans="1:30" ht="23.25" customHeight="1">
      <c r="A17" s="382" t="s">
        <v>321</v>
      </c>
      <c r="B17" s="383"/>
      <c r="C17" s="384"/>
      <c r="D17" s="56">
        <f>IF(OR(D16=""),"",(A!F42+B!F42)/2)</f>
        <v>8.4090909090909101</v>
      </c>
      <c r="E17" s="56">
        <f>IF(OR(E16=""),"",(A!G42+B!G42)/2)</f>
        <v>5.5454545454545459</v>
      </c>
      <c r="F17" s="56">
        <f>IF(OR(F16=""),"",(A!H42+B!H42)/2)</f>
        <v>5.5454545454545459</v>
      </c>
      <c r="G17" s="56">
        <f>IF(OR(G16=""),"",(A!I42+B!I42)/2)</f>
        <v>4.7272727272727275</v>
      </c>
      <c r="H17" s="56">
        <f>IF(OR(H16=""),"",(A!J42+B!J42)/2)</f>
        <v>3</v>
      </c>
      <c r="I17" s="56">
        <f>IF(OR(I16=""),"",(A!K42+B!K42)/2)</f>
        <v>4.9090909090909092</v>
      </c>
      <c r="J17" s="56">
        <f>IF(OR(J16=""),"",(A!L42+B!L42)/2)</f>
        <v>4.7727272727272734</v>
      </c>
      <c r="K17" s="56">
        <f>IF(OR(K16=""),"",(A!M42+B!M42)/2)</f>
        <v>5.1818181818181817</v>
      </c>
      <c r="L17" s="56">
        <f>IF(OR(L16=""),"",(A!N42+B!N42)/2)</f>
        <v>4.3636363636363633</v>
      </c>
      <c r="M17" s="56">
        <f>IF(OR(M16=""),"",(A!O42+B!O42)/2)</f>
        <v>4.913636363636364</v>
      </c>
      <c r="N17" s="56" t="str">
        <f>IF(OR(N16=""),"",(A!P42+B!P42)/2)</f>
        <v/>
      </c>
      <c r="O17" s="56" t="str">
        <f>IF(OR(O16=""),"",(A!Q42+B!Q42)/2)</f>
        <v/>
      </c>
      <c r="P17" s="56" t="str">
        <f>IF(OR(P16=""),"",(A!R42+B!R42)/2)</f>
        <v/>
      </c>
      <c r="Q17" s="56" t="str">
        <f>IF(OR(Q16=""),"",(A!S42+B!S42)/2)</f>
        <v/>
      </c>
      <c r="R17" s="56" t="str">
        <f>IF(OR(R16=""),"",(A!T42+B!T42)/2)</f>
        <v/>
      </c>
      <c r="S17" s="56" t="str">
        <f>IF(OR(S16=""),"",(A!U42+B!U42)/2)</f>
        <v/>
      </c>
      <c r="T17" s="56" t="str">
        <f>IF(OR(T16=""),"",(A!V42+B!V42)/2)</f>
        <v/>
      </c>
      <c r="U17" s="56" t="str">
        <f>IF(OR(U16=""),"",(A!W42+B!W42)/2)</f>
        <v/>
      </c>
      <c r="V17" s="56" t="str">
        <f>IF(OR(V16=""),"",(A!X42+B!X42)/2)</f>
        <v/>
      </c>
      <c r="W17" s="56" t="str">
        <f>IF(OR(W16=""),"",(A!Y42+B!Y42)/2)</f>
        <v/>
      </c>
      <c r="X17" s="56" t="str">
        <f>IF(OR(X16=""),"",(A!Z42+B!Z42)/2)</f>
        <v/>
      </c>
      <c r="Y17" s="56" t="str">
        <f>IF(OR(Y16=""),"",(A!AA42+B!AA42)/2)</f>
        <v/>
      </c>
      <c r="Z17" s="56" t="str">
        <f>IF(OR(Z16=""),"",(A!AB42+B!AB42)/2)</f>
        <v/>
      </c>
      <c r="AA17" s="56" t="str">
        <f>IF(OR(AA16=""),"",(A!AC42+B!AC42)/2)</f>
        <v/>
      </c>
      <c r="AB17" s="56" t="str">
        <f>IF(OR(AB16=""),"",(A!AD42+B!AD42)/2)</f>
        <v/>
      </c>
      <c r="AC17" s="385">
        <f>AVERAGE(D17:AB17)*10</f>
        <v>51.368181818181817</v>
      </c>
      <c r="AD17" s="386"/>
    </row>
    <row r="32" spans="1:30">
      <c r="A32" s="322" t="s">
        <v>326</v>
      </c>
      <c r="B32" s="322"/>
      <c r="C32" s="322"/>
      <c r="D32" s="322"/>
      <c r="E32" s="322"/>
      <c r="F32" s="322"/>
      <c r="G32" s="322"/>
      <c r="H32" s="322"/>
      <c r="I32" s="322"/>
      <c r="J32" s="322"/>
      <c r="K32" s="322"/>
      <c r="L32" s="322"/>
      <c r="M32" s="322"/>
      <c r="N32" s="322"/>
      <c r="O32" s="322"/>
      <c r="P32" s="322"/>
      <c r="Q32" s="322"/>
      <c r="R32" s="322"/>
      <c r="S32" s="322"/>
      <c r="T32" s="322"/>
      <c r="U32" s="322"/>
      <c r="V32" s="322"/>
      <c r="W32" s="322"/>
      <c r="X32" s="322"/>
      <c r="Y32" s="322"/>
      <c r="Z32" s="322"/>
      <c r="AA32" s="322"/>
      <c r="AB32" s="322"/>
      <c r="AC32" s="322"/>
      <c r="AD32" s="322"/>
    </row>
    <row r="33" spans="1:30" ht="45.75" customHeight="1">
      <c r="A33" s="318" t="s">
        <v>327</v>
      </c>
      <c r="B33" s="318"/>
      <c r="C33" s="318"/>
      <c r="D33" s="319"/>
      <c r="E33" s="319"/>
      <c r="F33" s="319"/>
      <c r="G33" s="319"/>
      <c r="H33" s="319"/>
      <c r="I33" s="319"/>
      <c r="J33" s="319"/>
      <c r="K33" s="319"/>
      <c r="L33" s="319"/>
      <c r="M33" s="319"/>
      <c r="N33" s="319"/>
      <c r="O33" s="319"/>
      <c r="P33" s="319"/>
      <c r="Q33" s="319"/>
      <c r="R33" s="319"/>
      <c r="S33" s="319"/>
      <c r="T33" s="319"/>
      <c r="U33" s="319"/>
      <c r="V33" s="319"/>
      <c r="W33" s="319"/>
      <c r="X33" s="319"/>
      <c r="Y33" s="319"/>
      <c r="Z33" s="319"/>
      <c r="AA33" s="319"/>
      <c r="AB33" s="319"/>
      <c r="AC33" s="319"/>
      <c r="AD33" s="319"/>
    </row>
    <row r="34" spans="1:30" ht="50.25" customHeight="1">
      <c r="A34" s="317" t="s">
        <v>332</v>
      </c>
      <c r="B34" s="318"/>
      <c r="C34" s="318"/>
      <c r="D34" s="319"/>
      <c r="E34" s="319"/>
      <c r="F34" s="319"/>
      <c r="G34" s="319"/>
      <c r="H34" s="319"/>
      <c r="I34" s="319"/>
      <c r="J34" s="319"/>
      <c r="K34" s="319"/>
      <c r="L34" s="319"/>
      <c r="M34" s="319"/>
      <c r="N34" s="319"/>
      <c r="O34" s="319"/>
      <c r="P34" s="319"/>
      <c r="Q34" s="319"/>
      <c r="R34" s="319"/>
      <c r="S34" s="319"/>
      <c r="T34" s="319"/>
      <c r="U34" s="319"/>
      <c r="V34" s="319"/>
      <c r="W34" s="319"/>
      <c r="X34" s="319"/>
      <c r="Y34" s="319"/>
      <c r="Z34" s="319"/>
      <c r="AA34" s="319"/>
      <c r="AB34" s="319"/>
      <c r="AC34" s="319"/>
      <c r="AD34" s="319"/>
    </row>
    <row r="35" spans="1:30" ht="41.25" customHeight="1">
      <c r="A35" s="317" t="s">
        <v>331</v>
      </c>
      <c r="B35" s="318"/>
      <c r="C35" s="318"/>
      <c r="D35" s="319"/>
      <c r="E35" s="319"/>
      <c r="F35" s="319"/>
      <c r="G35" s="319"/>
      <c r="H35" s="319"/>
      <c r="I35" s="319"/>
      <c r="J35" s="319"/>
      <c r="K35" s="319"/>
      <c r="L35" s="319"/>
      <c r="M35" s="319"/>
      <c r="N35" s="319"/>
      <c r="O35" s="319"/>
      <c r="P35" s="319"/>
      <c r="Q35" s="319"/>
      <c r="R35" s="319"/>
      <c r="S35" s="319"/>
      <c r="T35" s="319"/>
      <c r="U35" s="319"/>
      <c r="V35" s="319"/>
      <c r="W35" s="319"/>
      <c r="X35" s="319"/>
      <c r="Y35" s="319"/>
      <c r="Z35" s="319"/>
      <c r="AA35" s="319"/>
      <c r="AB35" s="319"/>
      <c r="AC35" s="319"/>
      <c r="AD35" s="319"/>
    </row>
    <row r="36" spans="1:30" ht="39.75" customHeight="1">
      <c r="A36" s="318" t="s">
        <v>328</v>
      </c>
      <c r="B36" s="318"/>
      <c r="C36" s="318"/>
      <c r="D36" s="319"/>
      <c r="E36" s="319"/>
      <c r="F36" s="319"/>
      <c r="G36" s="319"/>
      <c r="H36" s="319"/>
      <c r="I36" s="319"/>
      <c r="J36" s="319"/>
      <c r="K36" s="319"/>
      <c r="L36" s="319"/>
      <c r="M36" s="319"/>
      <c r="N36" s="319"/>
      <c r="O36" s="319"/>
      <c r="P36" s="319"/>
      <c r="Q36" s="319"/>
      <c r="R36" s="319"/>
      <c r="S36" s="319"/>
      <c r="T36" s="319"/>
      <c r="U36" s="319"/>
      <c r="V36" s="319"/>
      <c r="W36" s="319"/>
      <c r="X36" s="319"/>
      <c r="Y36" s="319"/>
      <c r="Z36" s="319"/>
      <c r="AA36" s="319"/>
      <c r="AB36" s="319"/>
      <c r="AC36" s="319"/>
      <c r="AD36" s="319"/>
    </row>
    <row r="37" spans="1:30" ht="42.75" customHeight="1">
      <c r="A37" s="318" t="s">
        <v>329</v>
      </c>
      <c r="B37" s="318"/>
      <c r="C37" s="318"/>
      <c r="D37" s="319"/>
      <c r="E37" s="319"/>
      <c r="F37" s="319"/>
      <c r="G37" s="319"/>
      <c r="H37" s="319"/>
      <c r="I37" s="319"/>
      <c r="J37" s="319"/>
      <c r="K37" s="319"/>
      <c r="L37" s="319"/>
      <c r="M37" s="319"/>
      <c r="N37" s="319"/>
      <c r="O37" s="319"/>
      <c r="P37" s="319"/>
      <c r="Q37" s="319"/>
      <c r="R37" s="319"/>
      <c r="S37" s="319"/>
      <c r="T37" s="319"/>
      <c r="U37" s="319"/>
      <c r="V37" s="319"/>
      <c r="W37" s="319"/>
      <c r="X37" s="319"/>
      <c r="Y37" s="319"/>
      <c r="Z37" s="319"/>
      <c r="AA37" s="319"/>
      <c r="AB37" s="319"/>
      <c r="AC37" s="319"/>
      <c r="AD37" s="319"/>
    </row>
    <row r="39" spans="1:30" ht="15.75">
      <c r="A39" s="338" t="s">
        <v>37</v>
      </c>
      <c r="B39" s="339"/>
      <c r="C39" s="339"/>
      <c r="D39" s="339"/>
      <c r="E39" s="339"/>
      <c r="F39" s="339"/>
      <c r="G39" s="339"/>
      <c r="H39" s="339"/>
      <c r="I39" s="339"/>
      <c r="J39" s="339"/>
      <c r="K39" s="339"/>
      <c r="L39" s="339"/>
      <c r="M39" s="339"/>
      <c r="N39" s="339"/>
      <c r="O39" s="339"/>
      <c r="P39" s="339"/>
      <c r="Q39" s="339"/>
      <c r="R39" s="339"/>
      <c r="S39" s="339"/>
      <c r="T39" s="339"/>
      <c r="U39" s="339"/>
      <c r="V39" s="339"/>
      <c r="W39" s="339"/>
      <c r="X39" s="339"/>
      <c r="Y39" s="339"/>
      <c r="Z39" s="339"/>
      <c r="AA39" s="339"/>
      <c r="AB39" s="339"/>
      <c r="AC39" s="339"/>
      <c r="AD39" s="340"/>
    </row>
    <row r="40" spans="1:30">
      <c r="A40" s="181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182"/>
    </row>
    <row r="41" spans="1:30">
      <c r="A41" s="181"/>
      <c r="B41" s="60"/>
      <c r="C41" s="60"/>
      <c r="D41" s="196" t="str">
        <f>GENEL!F10</f>
        <v>Harun YILDIZ</v>
      </c>
      <c r="E41" s="183"/>
      <c r="F41" s="60"/>
      <c r="G41" s="60"/>
      <c r="H41" s="60"/>
      <c r="I41" s="60"/>
      <c r="J41" s="60"/>
      <c r="K41" s="60"/>
      <c r="L41" s="60"/>
      <c r="M41" s="195" t="str">
        <f>IF(OR(GENEL!F12=""),"",GENEL!F12)</f>
        <v>Rasim AÇIKGÖZ</v>
      </c>
      <c r="N41" s="60"/>
      <c r="O41" s="60"/>
      <c r="P41" s="60"/>
      <c r="Q41" s="60"/>
      <c r="R41" s="60"/>
      <c r="S41" s="60"/>
      <c r="T41" s="60"/>
      <c r="U41" s="60"/>
      <c r="V41" s="195"/>
      <c r="W41" s="196" t="str">
        <f>GENEL!F11</f>
        <v>Nevzat YAKUPOĞLU</v>
      </c>
      <c r="X41" s="195"/>
      <c r="Y41" s="60"/>
      <c r="Z41" s="60"/>
      <c r="AA41" s="60"/>
      <c r="AB41" s="60"/>
      <c r="AC41" s="60"/>
      <c r="AD41" s="182"/>
    </row>
    <row r="42" spans="1:30">
      <c r="A42" s="181"/>
      <c r="B42" s="60"/>
      <c r="C42" s="60"/>
      <c r="D42" s="197" t="str">
        <f>GENEL!H10</f>
        <v>Bilişim Teknolojileri</v>
      </c>
      <c r="E42" s="60"/>
      <c r="F42" s="60"/>
      <c r="G42" s="60"/>
      <c r="H42" s="60"/>
      <c r="I42" s="60"/>
      <c r="J42" s="60"/>
      <c r="K42" s="60"/>
      <c r="L42" s="60"/>
      <c r="M42" s="195" t="str">
        <f>IF(OR(GENEL!H12=""),"",GENEL!H12)</f>
        <v>Edebiyat</v>
      </c>
      <c r="N42" s="60"/>
      <c r="O42" s="60"/>
      <c r="P42" s="60"/>
      <c r="Q42" s="60"/>
      <c r="R42" s="60"/>
      <c r="S42" s="60"/>
      <c r="T42" s="60"/>
      <c r="U42" s="60"/>
      <c r="V42" s="195"/>
      <c r="W42" s="197" t="str">
        <f>GENEL!H11</f>
        <v>Müdür Yardımcısı</v>
      </c>
      <c r="X42" s="195"/>
      <c r="Y42" s="60"/>
      <c r="Z42" s="60"/>
      <c r="AA42" s="60"/>
      <c r="AB42" s="60"/>
      <c r="AC42" s="60"/>
      <c r="AD42" s="182"/>
    </row>
    <row r="43" spans="1:30">
      <c r="A43" s="181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195"/>
      <c r="W43" s="195"/>
      <c r="X43" s="195"/>
      <c r="Y43" s="60"/>
      <c r="Z43" s="60"/>
      <c r="AA43" s="60"/>
      <c r="AB43" s="60"/>
      <c r="AC43" s="60"/>
      <c r="AD43" s="182"/>
    </row>
    <row r="44" spans="1:30">
      <c r="A44" s="181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195"/>
      <c r="W44" s="195"/>
      <c r="X44" s="195"/>
      <c r="Y44" s="60"/>
      <c r="Z44" s="60"/>
      <c r="AA44" s="60"/>
      <c r="AB44" s="60"/>
      <c r="AC44" s="60"/>
      <c r="AD44" s="182"/>
    </row>
    <row r="45" spans="1:30">
      <c r="A45" s="181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195"/>
      <c r="W45" s="197" t="s">
        <v>330</v>
      </c>
      <c r="X45" s="195"/>
      <c r="Y45" s="60"/>
      <c r="Z45" s="60"/>
      <c r="AA45" s="60"/>
      <c r="AB45" s="60"/>
      <c r="AC45" s="60"/>
      <c r="AD45" s="182"/>
    </row>
    <row r="46" spans="1:30">
      <c r="A46" s="181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313">
        <f ca="1">TODAY()</f>
        <v>42699</v>
      </c>
      <c r="W46" s="313"/>
      <c r="X46" s="313"/>
      <c r="Y46" s="60"/>
      <c r="Z46" s="60"/>
      <c r="AA46" s="60"/>
      <c r="AB46" s="60"/>
      <c r="AC46" s="60"/>
      <c r="AD46" s="182"/>
    </row>
    <row r="47" spans="1:30" ht="15.75">
      <c r="A47" s="181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195"/>
      <c r="W47" s="198" t="str">
        <f>GENEL!C12</f>
        <v>HASAN KILIÇ</v>
      </c>
      <c r="X47" s="195"/>
      <c r="Y47" s="60"/>
      <c r="Z47" s="60"/>
      <c r="AA47" s="60"/>
      <c r="AB47" s="60"/>
      <c r="AC47" s="60"/>
      <c r="AD47" s="182"/>
    </row>
    <row r="48" spans="1:30" ht="15.75">
      <c r="A48" s="181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195"/>
      <c r="W48" s="198" t="s">
        <v>253</v>
      </c>
      <c r="X48" s="195"/>
      <c r="Y48" s="60"/>
      <c r="Z48" s="60"/>
      <c r="AA48" s="60"/>
      <c r="AB48" s="60"/>
      <c r="AC48" s="60"/>
      <c r="AD48" s="182"/>
    </row>
    <row r="49" spans="1:30">
      <c r="A49" s="184"/>
      <c r="B49" s="185"/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5"/>
      <c r="T49" s="185"/>
      <c r="U49" s="185"/>
      <c r="V49" s="185"/>
      <c r="W49" s="185"/>
      <c r="X49" s="185"/>
      <c r="Y49" s="185"/>
      <c r="Z49" s="185"/>
      <c r="AA49" s="185"/>
      <c r="AB49" s="185"/>
      <c r="AC49" s="185"/>
      <c r="AD49" s="186"/>
    </row>
  </sheetData>
  <sheetProtection sheet="1" objects="1" scenarios="1"/>
  <mergeCells count="76">
    <mergeCell ref="A17:C17"/>
    <mergeCell ref="AC17:AD17"/>
    <mergeCell ref="B12:C12"/>
    <mergeCell ref="K12:L12"/>
    <mergeCell ref="M12:N12"/>
    <mergeCell ref="O12:P12"/>
    <mergeCell ref="Q12:R12"/>
    <mergeCell ref="S12:U12"/>
    <mergeCell ref="V12:AD12"/>
    <mergeCell ref="I12:J12"/>
    <mergeCell ref="A14:C14"/>
    <mergeCell ref="AC14:AD14"/>
    <mergeCell ref="A15:C15"/>
    <mergeCell ref="AC15:AD16"/>
    <mergeCell ref="A16:C16"/>
    <mergeCell ref="K10:L10"/>
    <mergeCell ref="M10:N10"/>
    <mergeCell ref="O10:P10"/>
    <mergeCell ref="Q10:R10"/>
    <mergeCell ref="S10:U10"/>
    <mergeCell ref="U4:AA4"/>
    <mergeCell ref="B9:C9"/>
    <mergeCell ref="A5:B5"/>
    <mergeCell ref="D5:I5"/>
    <mergeCell ref="J5:M5"/>
    <mergeCell ref="N5:T5"/>
    <mergeCell ref="D8:D9"/>
    <mergeCell ref="E8:E9"/>
    <mergeCell ref="F8:F9"/>
    <mergeCell ref="G8:G9"/>
    <mergeCell ref="H8:H9"/>
    <mergeCell ref="V7:AD9"/>
    <mergeCell ref="I7:J9"/>
    <mergeCell ref="K7:L9"/>
    <mergeCell ref="M7:N9"/>
    <mergeCell ref="O7:P9"/>
    <mergeCell ref="A3:B3"/>
    <mergeCell ref="D3:I3"/>
    <mergeCell ref="J3:M3"/>
    <mergeCell ref="N3:T3"/>
    <mergeCell ref="A4:B4"/>
    <mergeCell ref="D4:I4"/>
    <mergeCell ref="J4:M4"/>
    <mergeCell ref="N4:T4"/>
    <mergeCell ref="D37:AD37"/>
    <mergeCell ref="A39:AD39"/>
    <mergeCell ref="A7:A8"/>
    <mergeCell ref="B7:C8"/>
    <mergeCell ref="D7:H7"/>
    <mergeCell ref="V10:AD10"/>
    <mergeCell ref="B11:C11"/>
    <mergeCell ref="I11:J11"/>
    <mergeCell ref="K11:L11"/>
    <mergeCell ref="M11:N11"/>
    <mergeCell ref="O11:P11"/>
    <mergeCell ref="Q11:R11"/>
    <mergeCell ref="S11:U11"/>
    <mergeCell ref="V11:AD11"/>
    <mergeCell ref="B10:C10"/>
    <mergeCell ref="I10:J10"/>
    <mergeCell ref="V46:X46"/>
    <mergeCell ref="A1:AD1"/>
    <mergeCell ref="A34:C34"/>
    <mergeCell ref="D34:AD34"/>
    <mergeCell ref="A35:C35"/>
    <mergeCell ref="D35:AD35"/>
    <mergeCell ref="A36:C36"/>
    <mergeCell ref="D36:AD36"/>
    <mergeCell ref="U5:AA5"/>
    <mergeCell ref="U3:AA3"/>
    <mergeCell ref="A32:AD32"/>
    <mergeCell ref="A33:C33"/>
    <mergeCell ref="D33:AD33"/>
    <mergeCell ref="Q7:R9"/>
    <mergeCell ref="S7:U9"/>
    <mergeCell ref="A37:C37"/>
  </mergeCells>
  <conditionalFormatting sqref="D17:AB17">
    <cfRule type="cellIs" dxfId="0" priority="1" stopIfTrue="1" operator="equal">
      <formula>0</formula>
    </cfRule>
  </conditionalFormatting>
  <pageMargins left="0.7" right="0.7" top="0.75" bottom="0.75" header="0.3" footer="0.3"/>
  <pageSetup paperSize="9" scale="52" orientation="landscape" r:id="rId1"/>
  <rowBreaks count="1" manualBreakCount="1">
    <brk id="1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6</vt:i4>
      </vt:variant>
      <vt:variant>
        <vt:lpstr>Adlandırılmış Aralıklar</vt:lpstr>
      </vt:variant>
      <vt:variant>
        <vt:i4>5</vt:i4>
      </vt:variant>
    </vt:vector>
  </HeadingPairs>
  <TitlesOfParts>
    <vt:vector size="11" baseType="lpstr">
      <vt:lpstr>GENEL</vt:lpstr>
      <vt:lpstr>SINIFLAR</vt:lpstr>
      <vt:lpstr>KAZANIMLAR</vt:lpstr>
      <vt:lpstr>A</vt:lpstr>
      <vt:lpstr>B</vt:lpstr>
      <vt:lpstr>RAPOR</vt:lpstr>
      <vt:lpstr>AD9A</vt:lpstr>
      <vt:lpstr>NO9A</vt:lpstr>
      <vt:lpstr>SINIFLAR</vt:lpstr>
      <vt:lpstr>A!Yazdırma_Alanı</vt:lpstr>
      <vt:lpstr>B!Yazdırma_Alanı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2016-11-25T13:32:13Z</dcterms:modified>
</cp:coreProperties>
</file>